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10" windowHeight="5010" activeTab="0"/>
  </bookViews>
  <sheets>
    <sheet name="finalizate" sheetId="1" r:id="rId1"/>
    <sheet name="implementare" sheetId="2" r:id="rId2"/>
    <sheet name="contractare" sheetId="3" r:id="rId3"/>
  </sheets>
  <externalReferences>
    <externalReference r:id="rId6"/>
  </externalReferences>
  <definedNames>
    <definedName name="_xlnm.Print_Area" localSheetId="2">'contractare'!$A$1:$H$54</definedName>
  </definedNames>
  <calcPr fullCalcOnLoad="1"/>
</workbook>
</file>

<file path=xl/sharedStrings.xml><?xml version="1.0" encoding="utf-8"?>
<sst xmlns="http://schemas.openxmlformats.org/spreadsheetml/2006/main" count="434" uniqueCount="213">
  <si>
    <t>Titlu proiect</t>
  </si>
  <si>
    <t>studii, analize, rapoarte, strategii</t>
  </si>
  <si>
    <t>evenimente axate pe schimbul de experienta</t>
  </si>
  <si>
    <t>reuniuni ale comitetelor si grupurilor de lucru relevante</t>
  </si>
  <si>
    <t>ADR Centru</t>
  </si>
  <si>
    <t>Programul Operaţional Asistenta Tehnica</t>
  </si>
  <si>
    <t>AXA 1</t>
  </si>
  <si>
    <t xml:space="preserve">DMI 1.1. </t>
  </si>
  <si>
    <t xml:space="preserve">1. </t>
  </si>
  <si>
    <t>Facilitatea de Asistenta Tehnica </t>
  </si>
  <si>
    <t>ACIS</t>
  </si>
  <si>
    <t xml:space="preserve">Managementul Facilităţii de Asistenţă Tehnică </t>
  </si>
  <si>
    <t>2.</t>
  </si>
  <si>
    <t>Studiu privind identificarea direcţiilor prioritare de reformă a Politicii de Coeziune post-2013 din perspectiva României </t>
  </si>
  <si>
    <t>ACIS- DAP</t>
  </si>
  <si>
    <t>Studiu privind identificarea direcţiilor prioritare de reformă a Politicii de Coeziune post-2013 din perspectiva României</t>
  </si>
  <si>
    <t>Categoria III</t>
  </si>
  <si>
    <t xml:space="preserve">studii, analize, rapoarte, strategii  </t>
  </si>
  <si>
    <t xml:space="preserve"> reuniuni ale comitetelor si grupurilor de lucru relevante</t>
  </si>
  <si>
    <t>Sprijin pentru coordonarea implementării Planului Integrat de Dezvoltare al Polului de Creştere Constanţa</t>
  </si>
  <si>
    <t>ADR Sud Est</t>
  </si>
  <si>
    <t>Sprijin pentru coordonarea implementării Planului Integrat de Dezvoltare al polului de creştere  Craiova</t>
  </si>
  <si>
    <t>ADR Sud Vest Oltenia</t>
  </si>
  <si>
    <t>Spijin pentru coordonarea implementării Planului Integrat de Dezvoltare al polului de Creştere Timişoara</t>
  </si>
  <si>
    <t>ADR Vest</t>
  </si>
  <si>
    <t>Sprijin pentru finanţarea parţială  a cheltuielilor de personal efectuate de Organismul Intermediar Regional pentru POS DRU - Regiunea Nord-Est</t>
  </si>
  <si>
    <t>Organismul Intermediar Regional pentru POS DRU - Regiunea Nord-Est</t>
  </si>
  <si>
    <t>Sprijin pentru finanţarea parţială  a cheltuielilor de personal efectuate de CNDIPT - OIR POS DRU pentru personalul implicat în gestionarea IS</t>
  </si>
  <si>
    <t>CNDIPT - OIR POS DRU</t>
  </si>
  <si>
    <t>Sprijin pentru finanţarea parţială  a cheltuielilor de personal efectuate de ANCS pentru personalul implicat în gestionarea IS</t>
  </si>
  <si>
    <t xml:space="preserve">ANCS </t>
  </si>
  <si>
    <t>Sprijin pentru finanţarea parţială a cheltuielilor de personal efectuate de OIR POS DRU Centru pentru personalul implicat în gestionarea IS</t>
  </si>
  <si>
    <t>OIR POS DRU Centru</t>
  </si>
  <si>
    <t>Sprijin pentru finanţarea parţială a cheltuielilor de personal efectuate de ANOFM pentru personalul implicat în gestionarea IS</t>
  </si>
  <si>
    <t>ANOFM</t>
  </si>
  <si>
    <t>Achizitia de echipamente pentru buna desfăşurare a activităţii ACP</t>
  </si>
  <si>
    <t>Sondaje de opinie privind gradul de informare al publicului larg despre IS in Romania</t>
  </si>
  <si>
    <t>Facilitatea de Asistenţă Tehnică</t>
  </si>
  <si>
    <t xml:space="preserve">Acord cadru privind Facilitatea de Asistenţă Tehnică </t>
  </si>
  <si>
    <t>Evenimente axate pe schimbul de experienţa cu privire la implementarea fondurilor şi aspecte tematice</t>
  </si>
  <si>
    <t xml:space="preserve">Ghiduri şi alte documente metodologice </t>
  </si>
  <si>
    <t>Dezvoltare si mentenanta SMIS</t>
  </si>
  <si>
    <t>DCS- SMIS</t>
  </si>
  <si>
    <t>Implementarea nevoilor imediate de dezvoltare si mentenanta pentru SMIS/CNSR</t>
  </si>
  <si>
    <t>Materiale de informare si publicitate (două spoturi TV, două spoturi radio)</t>
  </si>
  <si>
    <t xml:space="preserve">FORMULAR PRIVIND UTILIZAREA ASISTENŢEI TEHNICE </t>
  </si>
  <si>
    <t>Nr.</t>
  </si>
  <si>
    <t xml:space="preserve">Beneficiar </t>
  </si>
  <si>
    <t>Denumire indicator</t>
  </si>
  <si>
    <t>Valoare totală eligibilă  (RON)</t>
  </si>
  <si>
    <t>Formare continuă în coordonarea şi monitorizarea Fondurilor Structurale şi de Coeziune, precum şi în managementul activităţilor de instruire în acest domeniu</t>
  </si>
  <si>
    <t>Dezvoltarea capacităţii Autorităţii de Certificare şi Plată în vederea gestionării eficiente a Instrumentelor Structurale şi de Coeziune</t>
  </si>
  <si>
    <t>Consultanţă acordată în vederea dezvoltării capacităţii Autorităţii de Certificare şi Plată pentru gestionarea eficientă a Instrumentelor Structurale</t>
  </si>
  <si>
    <t>Sprijin pentru funcţionarea Autorităţii pentru Coordonarea Instrumentelor Structurale şi a Autorităţii de Management pentru Programul Operaţional Asistenţă Tehnică</t>
  </si>
  <si>
    <t>altele:consultanta</t>
  </si>
  <si>
    <t>1 (100)</t>
  </si>
  <si>
    <t>Materiale consumabile pentru activitatea Autorităţii pentru Coordonarea Instrumentelor Structurale</t>
  </si>
  <si>
    <t xml:space="preserve">DMI 2.3. </t>
  </si>
  <si>
    <t>Dezvoltarea unei comunităţi eficiente şi profesioniste de utilizatori SMIS-CNSR</t>
  </si>
  <si>
    <t xml:space="preserve">DCS-SMIS </t>
  </si>
  <si>
    <t>Dezvoltarea unei comunităţi eficiente şi profesioniste de utilizatori SMIS-CSNR</t>
  </si>
  <si>
    <t>ghiduri si alte documente metodologice (manuale)</t>
  </si>
  <si>
    <t>Achiziţie echipamente TI&amp;C pentru funcţionarea SMIS la nivelul ADR-BI </t>
  </si>
  <si>
    <t>ADR-BI</t>
  </si>
  <si>
    <t>10 calculatoare si 2 multifunctionale retea</t>
  </si>
  <si>
    <t xml:space="preserve">2. </t>
  </si>
  <si>
    <t>4.</t>
  </si>
  <si>
    <t xml:space="preserve">Sprijin pentru finanţarea parţială a cheltuielilor de personal efectuate de ANCS pentru personalul implicat in gestionarea instrumentelor structurale    </t>
  </si>
  <si>
    <t xml:space="preserve">5. </t>
  </si>
  <si>
    <t>Cheltuieli salariale, cu deplasarile si inchiriere de sediu, schimburi experienta</t>
  </si>
  <si>
    <t>Evenimente axate pe schimbul de experienta cu privire la implementarea fondurilor si aspectelor tematice</t>
  </si>
  <si>
    <t xml:space="preserve">6. </t>
  </si>
  <si>
    <t>Sprijin pentru coordonarea implementării Planului Integrat de Dezvoltare al polului de creştere Constanţa</t>
  </si>
  <si>
    <t>ADR a Regiunii de Dezvoltare Sud-Est </t>
  </si>
  <si>
    <t>Cheltuieli salariale, cu deplasarile si inchiriere de sediu, achizitiie mobilier si obiecte de inventar</t>
  </si>
  <si>
    <t xml:space="preserve">7. </t>
  </si>
  <si>
    <t>ADR Centru </t>
  </si>
  <si>
    <t>Cheltuieli salariale, cu deplasarile</t>
  </si>
  <si>
    <t xml:space="preserve">8. </t>
  </si>
  <si>
    <t>Număr de zile de participare a personalului ACIS la deplasări individuale în scopul coordonarii si gestionarii IS</t>
  </si>
  <si>
    <t xml:space="preserve">Nr. de zile de consultanta </t>
  </si>
  <si>
    <t>Conferinta asistenta tehnica</t>
  </si>
  <si>
    <t>Consumabile si obiecte de inventar</t>
  </si>
  <si>
    <t xml:space="preserve">Data raportării: 31.05.2010                                                          </t>
  </si>
  <si>
    <t>Sesiuni de informare privind FAT (si nr total participanti)</t>
  </si>
  <si>
    <t>9 (800)</t>
  </si>
  <si>
    <t>Sprijin pentru finanţarea parţială a cheltuielilor de personal efectuate de MAI pentru personalul implicat în gestionarea IS</t>
  </si>
  <si>
    <t>MAI</t>
  </si>
  <si>
    <t>Sprijin pentru finantarea partiala a cheltuielilor de personal efectuate de OIR POS DRU B-I pentru personalul implicat in gestionarea IS</t>
  </si>
  <si>
    <t xml:space="preserve">OIR POS DRU B-I </t>
  </si>
  <si>
    <t>Sondaje de opinie</t>
  </si>
  <si>
    <t>9(800)</t>
  </si>
  <si>
    <t>Dezvoltarea capacitatii pentru analiza cost-beneficiu</t>
  </si>
  <si>
    <t xml:space="preserve">Nr. participanti la instruire </t>
  </si>
  <si>
    <t>Formarea beneficiarilor în domeniul implementarii proiectelor finantate din Instrumente Structurale</t>
  </si>
  <si>
    <t>Asigurarea serviciilor de comunicaţii necesare accesării SMIS-CSNR de către instituţiile implicate în gestionarea Instrumentelor Structurale </t>
  </si>
  <si>
    <t xml:space="preserve"> Acord Cadru privind serviciile de comunicatii necesare SMIS-CSNR </t>
  </si>
  <si>
    <t>Nr. conexiuni</t>
  </si>
  <si>
    <t>Nr. participanti la instruire* (se va transforma in zile participant la instruire la raportarea pe proiect)</t>
  </si>
  <si>
    <t>Contracte finalizate/cheltuieli efectuate</t>
  </si>
  <si>
    <t>INDICATORI:</t>
  </si>
  <si>
    <t>VALORI CONTRACTE (LEI):</t>
  </si>
  <si>
    <t>Total Axa AT</t>
  </si>
  <si>
    <t xml:space="preserve">Studii, analize, rapoarte, strategii </t>
  </si>
  <si>
    <t>Total categoria I</t>
  </si>
  <si>
    <t>Ghiduri şi alte documente metodologice</t>
  </si>
  <si>
    <t>Total categoria II</t>
  </si>
  <si>
    <t xml:space="preserve">Evenimente axate pe schimbul de experienţa </t>
  </si>
  <si>
    <t>Total categoria III</t>
  </si>
  <si>
    <t>Reuniuni ale comitetelor şi grupurilor de lucru relevante</t>
  </si>
  <si>
    <t>Total categoria IV</t>
  </si>
  <si>
    <t>Zile participant la instruire - beneficiari</t>
  </si>
  <si>
    <t>Total categoria V</t>
  </si>
  <si>
    <t>Zile participant la instruire –structuri de gestionare</t>
  </si>
  <si>
    <t>TOTAL GENERAL</t>
  </si>
  <si>
    <t xml:space="preserve">Evenimente de comunicare şi promovare </t>
  </si>
  <si>
    <t xml:space="preserve">Materiale de informare şi publicitate </t>
  </si>
  <si>
    <t xml:space="preserve">Campanii mass-media </t>
  </si>
  <si>
    <t>Accesări pagina de web</t>
  </si>
  <si>
    <t xml:space="preserve">Nivelul de conştientizare a populaţiei  </t>
  </si>
  <si>
    <t>Alti indicatori:</t>
  </si>
  <si>
    <t>Contracte / tipul de cheltuieli individuale</t>
  </si>
  <si>
    <t>Categorii de acţiuni AT</t>
  </si>
  <si>
    <t>Contracte in implementare</t>
  </si>
  <si>
    <t>in contractare</t>
  </si>
  <si>
    <t xml:space="preserve">3. </t>
  </si>
  <si>
    <t>2 (150)</t>
  </si>
  <si>
    <t>AXA 3</t>
  </si>
  <si>
    <t>DMI 3.1</t>
  </si>
  <si>
    <t>Indicatorii de monitorizare şi evaluare AT la nivel de contract</t>
  </si>
  <si>
    <t>Ţintă (Nr)</t>
  </si>
  <si>
    <t xml:space="preserve">Reuniuni ale comitetelor şi grupurilor de lucru relevante </t>
  </si>
  <si>
    <t>Categoria I</t>
  </si>
  <si>
    <t>Categoria V</t>
  </si>
  <si>
    <t>Categoria IV</t>
  </si>
  <si>
    <t>Perioada raportarii: 01.01.2007 - 31.05.2010</t>
  </si>
  <si>
    <t>Categoria II</t>
  </si>
  <si>
    <t>Sprijin pentru finanţarea parţială a cheltuielilor de personal efectuate de Ministerul Finanţelor Publice pentru personalul implicat în coordonarea, managementul şi controlul instrumentelor structurale </t>
  </si>
  <si>
    <t>MFP</t>
  </si>
  <si>
    <t>Total DMI 1.1.</t>
  </si>
  <si>
    <t xml:space="preserve">DMI 1.3. </t>
  </si>
  <si>
    <t>Formare continuă în gestionarea Fondurilor Structurale şi de Coeziune în România</t>
  </si>
  <si>
    <t>Organizarea deplasarii personalului ACIS la sesiuni de formare</t>
  </si>
  <si>
    <t>Număr de zile de participare a personalului ACIS la deplasări individuale în scopul participării la formări în domeniul coordonării şi gestionării IS</t>
  </si>
  <si>
    <t>Organizarea de sesiuni de formare pentru personalul structurilor de gestiune</t>
  </si>
  <si>
    <t>Zile participant la instruire din partea structurilor de gestionare</t>
  </si>
  <si>
    <t>Organizare GLF</t>
  </si>
  <si>
    <t>Formare continuă a personalului Autorităţii de Certificare şi Plată în vederea gestionării eficiente a Fondurilor Structurale şi de Coeziune </t>
  </si>
  <si>
    <t>ACP</t>
  </si>
  <si>
    <t>Organizarea deplasarii personalului ACP la sesiuni de formare</t>
  </si>
  <si>
    <t>Total DMI 1.3.</t>
  </si>
  <si>
    <t>DMI 1.4.</t>
  </si>
  <si>
    <t>Dezvoltarea capacităţii Autorităţii de Certificare şi Plată în vederea gestionării eficiente a Instrumentelor Structurale şi de Coeziune </t>
  </si>
  <si>
    <t>Deplasări personal ACP în legătură cu IS</t>
  </si>
  <si>
    <t xml:space="preserve">Sprijin pentru funcţionarea Autorităţii pentru Coordonarea Instrumentelor Structurale, inclusiv a Autorităţii de Management pentru Programul Operaţional Asistenţă Tehnică </t>
  </si>
  <si>
    <t>Deplasări personal ACIS în legătură cu IS</t>
  </si>
  <si>
    <t>Consultanţă pentru ACIS şi AM POAT</t>
  </si>
  <si>
    <t>Total DMI 1.4.</t>
  </si>
  <si>
    <t>Total Axă 1</t>
  </si>
  <si>
    <t>AXA 2</t>
  </si>
  <si>
    <t xml:space="preserve">DMI 2.4. </t>
  </si>
  <si>
    <t>Suport pentru funcţionarea SMIS în cadrul AM PODCA</t>
  </si>
  <si>
    <t>AM PODCA</t>
  </si>
  <si>
    <t xml:space="preserve">Contract de furnizare statii de lucru si monitoare LCD 19" </t>
  </si>
  <si>
    <t>Contract de furnizare UPS uri</t>
  </si>
  <si>
    <t>Total DMI 2.4.</t>
  </si>
  <si>
    <t>Total Axă 2</t>
  </si>
  <si>
    <t>AXA3</t>
  </si>
  <si>
    <t xml:space="preserve">DMI 3.1. </t>
  </si>
  <si>
    <t>Sprijin pentru implementarea planului de comunicare ACIS</t>
  </si>
  <si>
    <t>DCS</t>
  </si>
  <si>
    <t>Creare si mentenanta site POAT, mentenanta fonduri-ue</t>
  </si>
  <si>
    <t>accesări pagina de web</t>
  </si>
  <si>
    <t>Organizare reuniune de ziua Europei</t>
  </si>
  <si>
    <t>evenimente de comunicare si promovare (si nr participanti)</t>
  </si>
  <si>
    <t>1(50)</t>
  </si>
  <si>
    <t>Elaborarea şi producerea de spoturi media pentru promovarea Fondurilor Structurale şi de Coeziune 2007-2013 în România</t>
  </si>
  <si>
    <t>materiale de informare si publicitate (două spoturi TV, două spoturi radio)</t>
  </si>
  <si>
    <t>Editare brosura AT</t>
  </si>
  <si>
    <t>materiale de informare si publicitate</t>
  </si>
  <si>
    <t>Total DMI 3.1.</t>
  </si>
  <si>
    <t>Total Axă 3</t>
  </si>
  <si>
    <t>Total Axe POAT</t>
  </si>
  <si>
    <t>Îmbunătăţirea sistemului de indicatori utilizaţi în monitorizarea şi evaluarea Programelor Operaţionale şi Cadrului Strategic Naţional de Referinţă</t>
  </si>
  <si>
    <t>UCE</t>
  </si>
  <si>
    <t xml:space="preserve">Îmbunătăţirea sistemului de indicatori utilizaţi în monitorizare şi evaluare </t>
  </si>
  <si>
    <t>ghiduri si alte documente metodologice</t>
  </si>
  <si>
    <t>altele (helpdesk; linii directoare si documentatii de atribuire)</t>
  </si>
  <si>
    <t>Facilitatea de Asistenta Tehnica</t>
  </si>
  <si>
    <t>ACIS - DAT</t>
  </si>
  <si>
    <t>Managementul Facilităţii de Asistenţă Tehnică</t>
  </si>
  <si>
    <t>altele: Minimum de solicitări de asistenţă implementate prin Facilitatea de Asistenţă Tehnică</t>
  </si>
  <si>
    <t>Sprijin pentru coordonarea implementării Planului Integrat de Dezvoltare al polului de creştere Braşov </t>
  </si>
  <si>
    <t>studii, analize, rapoarte, strategii (nr.)</t>
  </si>
  <si>
    <t>reuniuni ale comitetelor şi grupurilor de lucru relevante (nr)</t>
  </si>
  <si>
    <t>zile participant la instruire (nr)</t>
  </si>
  <si>
    <t>Sprijin pentru coordonarea implementării Planului Integrat de Dezvoltare al polului de creştere Ploieşti </t>
  </si>
  <si>
    <t>ADR Sud Muntenia</t>
  </si>
  <si>
    <t>evenimente axate pe schimbul de experienţa cu privire la implementarea fondurilor şi aspecte tematice (nr)</t>
  </si>
  <si>
    <t>Sprijin pentru coordonarea implementării Planului Integrat de Dezvoltare al polului de creştere Iaşi </t>
  </si>
  <si>
    <t>ADR Nord-Est </t>
  </si>
  <si>
    <t>DMI 1.2.</t>
  </si>
  <si>
    <t>Realizări de evaluări pentru perioada 2009-2010</t>
  </si>
  <si>
    <t>Realizarea de evaluări pe parcursul implementarii Cadrului Strategic Naţional de Referinţă (CSNR) şi a Programului Operaţional de Asistenţă Tehnică (POAT)</t>
  </si>
  <si>
    <t>Total DMI 1.2.</t>
  </si>
  <si>
    <t>DMI 1.3.</t>
  </si>
  <si>
    <t>Formare continuă a personalului implicat în gestionarea Fondurilor Structurale şi de Coeziune</t>
  </si>
  <si>
    <t>zile participant la training - structuri de gestionare</t>
  </si>
  <si>
    <t>Menţinerea în stare de funcţionare a reţelei digitale naţionale SMIS</t>
  </si>
  <si>
    <t>Servicii de comunicatii</t>
  </si>
  <si>
    <t>ACIS/ DCS</t>
  </si>
  <si>
    <t>Difuzarea de spoturi media pentru promovarea Fondurilor Structurale şi de Coeziune 2007-2013 în România</t>
  </si>
  <si>
    <t>Minimum solicitări de asistenţă implementate prin Facilitatea de Asistenţă Tehnică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</si>
</sst>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#,##0.0"/>
    <numFmt numFmtId="184" formatCode="#,##0.0000"/>
    <numFmt numFmtId="185" formatCode="_-* #,##0.00\ _L_e_i_-;\-* #,##0.00\ _L_e_i_-;_-* &quot;-&quot;??\ _L_e_i_-;_-@_-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top" wrapText="1"/>
    </xf>
    <xf numFmtId="3" fontId="0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top"/>
    </xf>
    <xf numFmtId="3" fontId="1" fillId="0" borderId="12" xfId="0" applyNumberFormat="1" applyFont="1" applyFill="1" applyBorder="1" applyAlignment="1" quotePrefix="1">
      <alignment horizontal="right" vertical="top"/>
    </xf>
    <xf numFmtId="0" fontId="0" fillId="0" borderId="12" xfId="57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2" xfId="0" applyFont="1" applyFill="1" applyBorder="1" applyAlignment="1">
      <alignment vertical="top"/>
    </xf>
    <xf numFmtId="3" fontId="2" fillId="0" borderId="12" xfId="0" applyNumberFormat="1" applyFont="1" applyFill="1" applyBorder="1" applyAlignment="1" quotePrefix="1">
      <alignment horizontal="right" vertical="top"/>
    </xf>
    <xf numFmtId="0" fontId="0" fillId="0" borderId="10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3" fontId="2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3" fontId="0" fillId="0" borderId="1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 wrapText="1" shrinkToFit="1"/>
    </xf>
    <xf numFmtId="0" fontId="0" fillId="0" borderId="12" xfId="0" applyNumberFormat="1" applyFont="1" applyFill="1" applyBorder="1" applyAlignment="1">
      <alignment horizontal="left" vertical="top" wrapText="1" shrinkToFit="1"/>
    </xf>
    <xf numFmtId="0" fontId="0" fillId="0" borderId="12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justify" vertical="top" wrapText="1" shrinkToFit="1"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 shrinkToFit="1"/>
    </xf>
    <xf numFmtId="0" fontId="0" fillId="0" borderId="11" xfId="0" applyFont="1" applyFill="1" applyBorder="1" applyAlignment="1">
      <alignment horizontal="left" vertical="top" wrapText="1" shrinkToFit="1"/>
    </xf>
    <xf numFmtId="3" fontId="0" fillId="0" borderId="11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vertical="top" wrapText="1" shrinkToFit="1"/>
    </xf>
    <xf numFmtId="2" fontId="0" fillId="0" borderId="12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shrinkToFit="1"/>
    </xf>
    <xf numFmtId="0" fontId="0" fillId="0" borderId="12" xfId="0" applyFont="1" applyFill="1" applyBorder="1" applyAlignment="1">
      <alignment horizontal="center" vertical="top" shrinkToFit="1"/>
    </xf>
    <xf numFmtId="3" fontId="0" fillId="0" borderId="12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/>
    </xf>
    <xf numFmtId="0" fontId="0" fillId="0" borderId="12" xfId="0" applyFont="1" applyFill="1" applyBorder="1" applyAlignment="1">
      <alignment horizontal="center" vertical="top"/>
    </xf>
    <xf numFmtId="3" fontId="0" fillId="0" borderId="0" xfId="0" applyNumberFormat="1" applyFont="1" applyFill="1" applyAlignment="1">
      <alignment horizontal="center" vertical="top"/>
    </xf>
    <xf numFmtId="0" fontId="23" fillId="0" borderId="0" xfId="0" applyFont="1" applyFill="1" applyBorder="1" applyAlignment="1">
      <alignment horizontal="left" wrapText="1"/>
    </xf>
    <xf numFmtId="3" fontId="0" fillId="0" borderId="12" xfId="0" applyNumberFormat="1" applyFont="1" applyFill="1" applyBorder="1" applyAlignment="1" quotePrefix="1">
      <alignment horizontal="right" vertical="top"/>
    </xf>
    <xf numFmtId="0" fontId="26" fillId="0" borderId="0" xfId="0" applyFont="1" applyFill="1" applyAlignment="1">
      <alignment wrapText="1"/>
    </xf>
    <xf numFmtId="3" fontId="0" fillId="0" borderId="12" xfId="0" applyNumberFormat="1" applyFill="1" applyBorder="1" applyAlignment="1">
      <alignment vertical="top"/>
    </xf>
    <xf numFmtId="0" fontId="0" fillId="0" borderId="12" xfId="0" applyFont="1" applyFill="1" applyBorder="1" applyAlignment="1">
      <alignment horizontal="left" vertical="top" shrinkToFit="1"/>
    </xf>
    <xf numFmtId="0" fontId="0" fillId="0" borderId="12" xfId="0" applyFont="1" applyFill="1" applyBorder="1" applyAlignment="1">
      <alignment horizontal="left" vertical="top" wrapText="1" shrinkToFit="1"/>
    </xf>
    <xf numFmtId="3" fontId="0" fillId="0" borderId="10" xfId="0" applyNumberFormat="1" applyFont="1" applyFill="1" applyBorder="1" applyAlignment="1">
      <alignment horizontal="right" vertical="top"/>
    </xf>
    <xf numFmtId="0" fontId="0" fillId="0" borderId="16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23" fillId="0" borderId="13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justify" vertical="top" wrapText="1" shrinkToFit="1"/>
    </xf>
    <xf numFmtId="0" fontId="0" fillId="0" borderId="12" xfId="0" applyFont="1" applyFill="1" applyBorder="1" applyAlignment="1">
      <alignment horizontal="justify" vertical="top"/>
    </xf>
    <xf numFmtId="0" fontId="0" fillId="0" borderId="13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 shrinkToFit="1"/>
    </xf>
    <xf numFmtId="0" fontId="0" fillId="0" borderId="12" xfId="0" applyFont="1" applyFill="1" applyBorder="1" applyAlignment="1">
      <alignment horizontal="center" vertical="top" wrapText="1" shrinkToFit="1"/>
    </xf>
    <xf numFmtId="0" fontId="0" fillId="0" borderId="12" xfId="0" applyFont="1" applyFill="1" applyBorder="1" applyAlignment="1">
      <alignment horizontal="left" vertical="top" wrapText="1" shrinkToFit="1"/>
    </xf>
    <xf numFmtId="3" fontId="0" fillId="0" borderId="12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shrinkToFit="1"/>
    </xf>
    <xf numFmtId="0" fontId="0" fillId="0" borderId="12" xfId="0" applyFont="1" applyFill="1" applyBorder="1" applyAlignment="1">
      <alignment horizontal="center" vertical="top" shrinkToFit="1"/>
    </xf>
    <xf numFmtId="0" fontId="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3" fontId="0" fillId="0" borderId="11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wrapText="1" shrinkToFit="1"/>
    </xf>
    <xf numFmtId="0" fontId="0" fillId="0" borderId="11" xfId="0" applyFont="1" applyFill="1" applyBorder="1" applyAlignment="1">
      <alignment horizontal="left" vertical="top" wrapText="1" shrinkToFit="1"/>
    </xf>
    <xf numFmtId="0" fontId="2" fillId="0" borderId="13" xfId="0" applyFont="1" applyFill="1" applyBorder="1" applyAlignment="1">
      <alignment horizontal="center" wrapText="1" shrinkToFit="1"/>
    </xf>
    <xf numFmtId="0" fontId="0" fillId="0" borderId="17" xfId="0" applyFont="1" applyFill="1" applyBorder="1" applyAlignment="1">
      <alignment horizontal="center" wrapText="1" shrinkToFit="1"/>
    </xf>
    <xf numFmtId="0" fontId="0" fillId="0" borderId="16" xfId="0" applyFont="1" applyFill="1" applyBorder="1" applyAlignment="1">
      <alignment horizontal="center" wrapText="1" shrinkToFi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wrapText="1" shrinkToFit="1"/>
    </xf>
    <xf numFmtId="0" fontId="0" fillId="0" borderId="12" xfId="0" applyFont="1" applyFill="1" applyBorder="1" applyAlignment="1">
      <alignment horizontal="center" wrapText="1" shrinkToFit="1"/>
    </xf>
    <xf numFmtId="3" fontId="2" fillId="0" borderId="12" xfId="0" applyNumberFormat="1" applyFont="1" applyFill="1" applyBorder="1" applyAlignment="1">
      <alignment horizontal="right" vertical="top"/>
    </xf>
    <xf numFmtId="0" fontId="0" fillId="0" borderId="14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3" fontId="0" fillId="0" borderId="10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1" fillId="0" borderId="12" xfId="0" applyFont="1" applyFill="1" applyBorder="1" applyAlignment="1">
      <alignment horizontal="center" wrapText="1" shrinkToFit="1"/>
    </xf>
    <xf numFmtId="0" fontId="22" fillId="0" borderId="12" xfId="0" applyFont="1" applyFill="1" applyBorder="1" applyAlignment="1">
      <alignment horizontal="center" wrapText="1" shrinkToFit="1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top"/>
    </xf>
    <xf numFmtId="3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justify" vertical="top" wrapText="1" shrinkToFit="1"/>
    </xf>
    <xf numFmtId="0" fontId="0" fillId="0" borderId="11" xfId="0" applyFont="1" applyFill="1" applyBorder="1" applyAlignment="1">
      <alignment horizontal="justify" vertical="top"/>
    </xf>
    <xf numFmtId="0" fontId="0" fillId="0" borderId="14" xfId="0" applyFont="1" applyFill="1" applyBorder="1" applyAlignment="1">
      <alignment horizontal="justify" vertical="top" wrapText="1" shrinkToFit="1"/>
    </xf>
    <xf numFmtId="0" fontId="0" fillId="0" borderId="11" xfId="0" applyFont="1" applyFill="1" applyBorder="1" applyAlignment="1">
      <alignment horizontal="justify" vertical="top" wrapText="1" shrinkToFit="1"/>
    </xf>
    <xf numFmtId="3" fontId="0" fillId="0" borderId="12" xfId="42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justify" vertical="top" wrapText="1" shrinkToFit="1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shrinkToFit="1"/>
    </xf>
    <xf numFmtId="0" fontId="1" fillId="0" borderId="13" xfId="0" applyFont="1" applyFill="1" applyBorder="1" applyAlignment="1">
      <alignment horizontal="center" vertical="top" wrapText="1" shrinkToFit="1"/>
    </xf>
    <xf numFmtId="0" fontId="1" fillId="0" borderId="17" xfId="0" applyFont="1" applyFill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wrapText="1" shrinkToFit="1"/>
    </xf>
    <xf numFmtId="0" fontId="2" fillId="0" borderId="17" xfId="0" applyFont="1" applyFill="1" applyBorder="1" applyAlignment="1">
      <alignment horizontal="center" vertical="top" wrapText="1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top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3" fontId="24" fillId="0" borderId="12" xfId="0" applyNumberFormat="1" applyFont="1" applyFill="1" applyBorder="1" applyAlignment="1">
      <alignment horizontal="right" vertical="top" wrapText="1"/>
    </xf>
    <xf numFmtId="3" fontId="24" fillId="0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I Cercetare - Situatie procedura achizitie publica 21 08 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AT\Formular%20AT-%20POAT%2031%20mai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izat"/>
      <sheetName val="in implementare"/>
      <sheetName val="in contractare"/>
    </sheetNames>
    <sheetDataSet>
      <sheetData sheetId="1">
        <row r="27">
          <cell r="H27">
            <v>5141389.5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70" zoomScaleNormal="70" workbookViewId="0" topLeftCell="A5">
      <selection activeCell="K18" sqref="K18"/>
    </sheetView>
  </sheetViews>
  <sheetFormatPr defaultColWidth="9.140625" defaultRowHeight="12.75"/>
  <cols>
    <col min="1" max="1" width="6.140625" style="5" customWidth="1"/>
    <col min="2" max="2" width="25.421875" style="5" customWidth="1"/>
    <col min="3" max="3" width="12.57421875" style="5" customWidth="1"/>
    <col min="4" max="4" width="19.57421875" style="5" customWidth="1"/>
    <col min="5" max="5" width="13.7109375" style="5" customWidth="1"/>
    <col min="6" max="6" width="19.8515625" style="5" customWidth="1"/>
    <col min="7" max="7" width="11.421875" style="5" customWidth="1"/>
    <col min="8" max="8" width="14.28125" style="5" customWidth="1"/>
    <col min="9" max="16384" width="9.140625" style="5" customWidth="1"/>
  </cols>
  <sheetData>
    <row r="1" spans="1:8" s="13" customFormat="1" ht="18.75" customHeight="1">
      <c r="A1" s="58" t="s">
        <v>83</v>
      </c>
      <c r="B1" s="42"/>
      <c r="E1" s="42"/>
      <c r="H1" s="42"/>
    </row>
    <row r="2" spans="1:8" s="13" customFormat="1" ht="16.5" customHeight="1">
      <c r="A2" s="55" t="s">
        <v>135</v>
      </c>
      <c r="B2" s="56"/>
      <c r="C2" s="35"/>
      <c r="E2" s="35"/>
      <c r="G2" s="35"/>
      <c r="H2" s="37"/>
    </row>
    <row r="3" spans="1:8" s="13" customFormat="1" ht="15.75">
      <c r="A3" s="125" t="s">
        <v>5</v>
      </c>
      <c r="B3" s="161"/>
      <c r="C3" s="161"/>
      <c r="D3" s="161"/>
      <c r="E3" s="161"/>
      <c r="F3" s="161"/>
      <c r="G3" s="161"/>
      <c r="H3" s="161"/>
    </row>
    <row r="4" spans="1:8" s="13" customFormat="1" ht="12.75">
      <c r="A4" s="41"/>
      <c r="B4" s="42"/>
      <c r="E4" s="42"/>
      <c r="H4" s="42"/>
    </row>
    <row r="5" spans="1:8" s="13" customFormat="1" ht="15.75">
      <c r="A5" s="108" t="s">
        <v>45</v>
      </c>
      <c r="B5" s="108"/>
      <c r="C5" s="108"/>
      <c r="D5" s="108"/>
      <c r="E5" s="108"/>
      <c r="F5" s="108"/>
      <c r="G5" s="108"/>
      <c r="H5" s="108"/>
    </row>
    <row r="6" spans="1:8" s="13" customFormat="1" ht="13.5" customHeight="1">
      <c r="A6" s="54"/>
      <c r="B6" s="54"/>
      <c r="C6" s="54"/>
      <c r="D6" s="54"/>
      <c r="E6" s="54"/>
      <c r="F6" s="54"/>
      <c r="G6" s="54"/>
      <c r="H6" s="54"/>
    </row>
    <row r="7" spans="1:8" s="13" customFormat="1" ht="15.75" customHeight="1">
      <c r="A7" s="124" t="s">
        <v>99</v>
      </c>
      <c r="B7" s="124"/>
      <c r="C7" s="124"/>
      <c r="D7" s="124"/>
      <c r="E7" s="124"/>
      <c r="F7" s="124"/>
      <c r="G7" s="124"/>
      <c r="H7" s="124"/>
    </row>
    <row r="8" spans="1:8" s="13" customFormat="1" ht="12.75">
      <c r="A8" s="42"/>
      <c r="B8" s="42"/>
      <c r="E8" s="42"/>
      <c r="H8" s="42"/>
    </row>
    <row r="9" spans="1:8" s="13" customFormat="1" ht="39" customHeight="1">
      <c r="A9" s="49" t="s">
        <v>46</v>
      </c>
      <c r="B9" s="49" t="s">
        <v>0</v>
      </c>
      <c r="C9" s="49" t="s">
        <v>47</v>
      </c>
      <c r="D9" s="49" t="s">
        <v>121</v>
      </c>
      <c r="E9" s="87" t="s">
        <v>122</v>
      </c>
      <c r="F9" s="87" t="s">
        <v>129</v>
      </c>
      <c r="G9" s="97"/>
      <c r="H9" s="1" t="s">
        <v>49</v>
      </c>
    </row>
    <row r="10" spans="1:8" s="13" customFormat="1" ht="12.75">
      <c r="A10" s="49"/>
      <c r="B10" s="49"/>
      <c r="C10" s="49"/>
      <c r="D10" s="49"/>
      <c r="E10" s="119"/>
      <c r="F10" s="49" t="s">
        <v>48</v>
      </c>
      <c r="G10" s="49" t="s">
        <v>130</v>
      </c>
      <c r="H10" s="2"/>
    </row>
    <row r="11" spans="1:8" s="13" customFormat="1" ht="12.75">
      <c r="A11" s="8">
        <v>0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14">
        <v>7</v>
      </c>
    </row>
    <row r="12" spans="1:8" s="13" customFormat="1" ht="16.5" customHeight="1">
      <c r="A12" s="156" t="s">
        <v>6</v>
      </c>
      <c r="B12" s="157"/>
      <c r="C12" s="157"/>
      <c r="D12" s="157"/>
      <c r="E12" s="157"/>
      <c r="F12" s="157"/>
      <c r="G12" s="157"/>
      <c r="H12" s="158"/>
    </row>
    <row r="13" spans="1:8" s="13" customFormat="1" ht="21" customHeight="1">
      <c r="A13" s="109" t="s">
        <v>7</v>
      </c>
      <c r="B13" s="110"/>
      <c r="C13" s="110"/>
      <c r="D13" s="110"/>
      <c r="E13" s="110"/>
      <c r="F13" s="110"/>
      <c r="G13" s="110"/>
      <c r="H13" s="111"/>
    </row>
    <row r="14" spans="1:8" s="13" customFormat="1" ht="39.75" customHeight="1">
      <c r="A14" s="132" t="s">
        <v>8</v>
      </c>
      <c r="B14" s="114" t="s">
        <v>9</v>
      </c>
      <c r="C14" s="119" t="s">
        <v>10</v>
      </c>
      <c r="D14" s="106" t="s">
        <v>11</v>
      </c>
      <c r="E14" s="132" t="s">
        <v>132</v>
      </c>
      <c r="F14" s="59" t="s">
        <v>105</v>
      </c>
      <c r="G14" s="4">
        <v>1</v>
      </c>
      <c r="H14" s="141">
        <v>490077.5</v>
      </c>
    </row>
    <row r="15" spans="1:8" s="13" customFormat="1" ht="29.25" customHeight="1">
      <c r="A15" s="159"/>
      <c r="B15" s="160"/>
      <c r="C15" s="159"/>
      <c r="D15" s="160"/>
      <c r="E15" s="159"/>
      <c r="F15" s="44" t="s">
        <v>17</v>
      </c>
      <c r="G15" s="36">
        <v>1</v>
      </c>
      <c r="H15" s="160"/>
    </row>
    <row r="16" spans="1:8" s="13" customFormat="1" ht="39" customHeight="1">
      <c r="A16" s="90" t="s">
        <v>12</v>
      </c>
      <c r="B16" s="112" t="s">
        <v>13</v>
      </c>
      <c r="C16" s="115" t="s">
        <v>14</v>
      </c>
      <c r="D16" s="154" t="s">
        <v>15</v>
      </c>
      <c r="E16" s="90" t="s">
        <v>16</v>
      </c>
      <c r="F16" s="44" t="s">
        <v>17</v>
      </c>
      <c r="G16" s="8">
        <v>1</v>
      </c>
      <c r="H16" s="80">
        <v>124890.48</v>
      </c>
    </row>
    <row r="17" spans="1:8" s="13" customFormat="1" ht="52.5" customHeight="1">
      <c r="A17" s="91"/>
      <c r="B17" s="113"/>
      <c r="C17" s="116"/>
      <c r="D17" s="155"/>
      <c r="E17" s="91"/>
      <c r="F17" s="44" t="s">
        <v>18</v>
      </c>
      <c r="G17" s="8">
        <v>2</v>
      </c>
      <c r="H17" s="152"/>
    </row>
    <row r="18" spans="1:8" s="13" customFormat="1" ht="150.75" customHeight="1">
      <c r="A18" s="8" t="s">
        <v>125</v>
      </c>
      <c r="B18" s="9" t="s">
        <v>137</v>
      </c>
      <c r="C18" s="7" t="s">
        <v>138</v>
      </c>
      <c r="D18" s="11" t="s">
        <v>137</v>
      </c>
      <c r="E18" s="8" t="s">
        <v>132</v>
      </c>
      <c r="F18" s="3"/>
      <c r="G18" s="8"/>
      <c r="H18" s="207">
        <f>1379769+'[1]in implementare'!H27</f>
        <v>6521158.5</v>
      </c>
    </row>
    <row r="19" spans="1:8" s="13" customFormat="1" ht="114.75" customHeight="1">
      <c r="A19" s="8" t="s">
        <v>66</v>
      </c>
      <c r="B19" s="9" t="s">
        <v>67</v>
      </c>
      <c r="C19" s="7" t="s">
        <v>138</v>
      </c>
      <c r="D19" s="11" t="s">
        <v>67</v>
      </c>
      <c r="E19" s="8" t="s">
        <v>132</v>
      </c>
      <c r="F19" s="3"/>
      <c r="G19" s="8"/>
      <c r="H19" s="40">
        <v>1020021.39</v>
      </c>
    </row>
    <row r="20" spans="1:8" s="13" customFormat="1" ht="81" customHeight="1">
      <c r="A20" s="8" t="s">
        <v>68</v>
      </c>
      <c r="B20" s="9" t="s">
        <v>196</v>
      </c>
      <c r="C20" s="7" t="s">
        <v>197</v>
      </c>
      <c r="D20" s="11" t="s">
        <v>69</v>
      </c>
      <c r="E20" s="8" t="s">
        <v>132</v>
      </c>
      <c r="F20" s="3" t="s">
        <v>70</v>
      </c>
      <c r="G20" s="8">
        <v>2</v>
      </c>
      <c r="H20" s="206">
        <v>63769.02</v>
      </c>
    </row>
    <row r="21" spans="1:8" s="13" customFormat="1" ht="66" customHeight="1">
      <c r="A21" s="8" t="s">
        <v>71</v>
      </c>
      <c r="B21" s="9" t="s">
        <v>72</v>
      </c>
      <c r="C21" s="7" t="s">
        <v>73</v>
      </c>
      <c r="D21" s="11" t="s">
        <v>74</v>
      </c>
      <c r="E21" s="8" t="s">
        <v>132</v>
      </c>
      <c r="F21" s="3"/>
      <c r="G21" s="8"/>
      <c r="H21" s="40">
        <v>162450.57</v>
      </c>
    </row>
    <row r="22" spans="1:8" s="13" customFormat="1" ht="51.75" customHeight="1">
      <c r="A22" s="8" t="s">
        <v>75</v>
      </c>
      <c r="B22" s="9" t="s">
        <v>192</v>
      </c>
      <c r="C22" s="7" t="s">
        <v>76</v>
      </c>
      <c r="D22" s="11" t="s">
        <v>77</v>
      </c>
      <c r="E22" s="8" t="s">
        <v>132</v>
      </c>
      <c r="F22" s="3"/>
      <c r="G22" s="8"/>
      <c r="H22" s="206">
        <v>25104.01</v>
      </c>
    </row>
    <row r="23" spans="1:8" s="13" customFormat="1" ht="63.75" customHeight="1">
      <c r="A23" s="8" t="s">
        <v>78</v>
      </c>
      <c r="B23" s="64" t="s">
        <v>199</v>
      </c>
      <c r="C23" s="6" t="s">
        <v>200</v>
      </c>
      <c r="D23" s="34" t="s">
        <v>74</v>
      </c>
      <c r="E23" s="8" t="s">
        <v>132</v>
      </c>
      <c r="F23" s="12"/>
      <c r="G23" s="12"/>
      <c r="H23" s="206">
        <v>185583.23</v>
      </c>
    </row>
    <row r="24" spans="1:8" s="13" customFormat="1" ht="17.25" customHeight="1">
      <c r="A24" s="153" t="s">
        <v>139</v>
      </c>
      <c r="B24" s="153"/>
      <c r="C24" s="153"/>
      <c r="D24" s="153"/>
      <c r="E24" s="153"/>
      <c r="F24" s="153"/>
      <c r="G24" s="153"/>
      <c r="H24" s="16">
        <f>SUM(H13:H23)</f>
        <v>8593054.700000001</v>
      </c>
    </row>
    <row r="25" spans="1:8" s="13" customFormat="1" ht="18.75" customHeight="1">
      <c r="A25" s="88" t="s">
        <v>140</v>
      </c>
      <c r="B25" s="88"/>
      <c r="C25" s="88"/>
      <c r="D25" s="88"/>
      <c r="E25" s="88"/>
      <c r="F25" s="88"/>
      <c r="G25" s="88"/>
      <c r="H25" s="88"/>
    </row>
    <row r="26" spans="1:8" s="13" customFormat="1" ht="101.25" customHeight="1">
      <c r="A26" s="102">
        <v>1</v>
      </c>
      <c r="B26" s="133" t="s">
        <v>141</v>
      </c>
      <c r="C26" s="102"/>
      <c r="D26" s="62" t="s">
        <v>142</v>
      </c>
      <c r="E26" s="38" t="s">
        <v>132</v>
      </c>
      <c r="F26" s="62" t="s">
        <v>143</v>
      </c>
      <c r="G26" s="38">
        <v>50</v>
      </c>
      <c r="H26" s="63">
        <f>15024.56+8618.14</f>
        <v>23642.699999999997</v>
      </c>
    </row>
    <row r="27" spans="1:8" s="13" customFormat="1" ht="64.5" customHeight="1">
      <c r="A27" s="102"/>
      <c r="B27" s="133"/>
      <c r="C27" s="102"/>
      <c r="D27" s="43" t="s">
        <v>144</v>
      </c>
      <c r="E27" s="8" t="s">
        <v>132</v>
      </c>
      <c r="F27" s="43" t="s">
        <v>145</v>
      </c>
      <c r="G27" s="8">
        <v>2785</v>
      </c>
      <c r="H27" s="80">
        <f>385008.14+383696.01</f>
        <v>768704.15</v>
      </c>
    </row>
    <row r="28" spans="1:8" s="13" customFormat="1" ht="51.75" customHeight="1">
      <c r="A28" s="91"/>
      <c r="B28" s="133"/>
      <c r="C28" s="102"/>
      <c r="D28" s="65" t="s">
        <v>146</v>
      </c>
      <c r="E28" s="8" t="s">
        <v>132</v>
      </c>
      <c r="F28" s="11" t="s">
        <v>3</v>
      </c>
      <c r="G28" s="8">
        <v>3</v>
      </c>
      <c r="H28" s="152"/>
    </row>
    <row r="29" spans="1:8" s="13" customFormat="1" ht="79.5" customHeight="1">
      <c r="A29" s="8">
        <v>2</v>
      </c>
      <c r="B29" s="51" t="s">
        <v>147</v>
      </c>
      <c r="C29" s="8" t="s">
        <v>148</v>
      </c>
      <c r="D29" s="43" t="s">
        <v>149</v>
      </c>
      <c r="E29" s="8" t="s">
        <v>132</v>
      </c>
      <c r="F29" s="12"/>
      <c r="G29" s="12"/>
      <c r="H29" s="40">
        <v>2076.12</v>
      </c>
    </row>
    <row r="30" spans="1:8" s="13" customFormat="1" ht="21.75" customHeight="1">
      <c r="A30" s="148" t="s">
        <v>150</v>
      </c>
      <c r="B30" s="149"/>
      <c r="C30" s="149"/>
      <c r="D30" s="149"/>
      <c r="E30" s="149"/>
      <c r="F30" s="149"/>
      <c r="G30" s="121"/>
      <c r="H30" s="16">
        <f>SUM(H26:H29)</f>
        <v>794422.97</v>
      </c>
    </row>
    <row r="31" spans="1:8" s="13" customFormat="1" ht="12.75">
      <c r="A31" s="95" t="s">
        <v>151</v>
      </c>
      <c r="B31" s="95"/>
      <c r="C31" s="95"/>
      <c r="D31" s="95"/>
      <c r="E31" s="95"/>
      <c r="F31" s="95"/>
      <c r="G31" s="95"/>
      <c r="H31" s="95"/>
    </row>
    <row r="32" spans="1:8" s="13" customFormat="1" ht="71.25" customHeight="1">
      <c r="A32" s="39">
        <v>1</v>
      </c>
      <c r="B32" s="60" t="s">
        <v>152</v>
      </c>
      <c r="C32" s="39"/>
      <c r="D32" s="43" t="s">
        <v>153</v>
      </c>
      <c r="E32" s="8" t="s">
        <v>132</v>
      </c>
      <c r="F32" s="12"/>
      <c r="G32" s="8"/>
      <c r="H32" s="40">
        <v>71342.4</v>
      </c>
    </row>
    <row r="33" spans="1:8" s="13" customFormat="1" ht="81.75" customHeight="1">
      <c r="A33" s="132">
        <v>2</v>
      </c>
      <c r="B33" s="133" t="s">
        <v>154</v>
      </c>
      <c r="C33" s="90" t="s">
        <v>10</v>
      </c>
      <c r="D33" s="43" t="s">
        <v>155</v>
      </c>
      <c r="E33" s="8" t="s">
        <v>132</v>
      </c>
      <c r="F33" s="62" t="s">
        <v>79</v>
      </c>
      <c r="G33" s="8">
        <v>414</v>
      </c>
      <c r="H33" s="80">
        <v>1763177.57</v>
      </c>
    </row>
    <row r="34" spans="1:8" s="13" customFormat="1" ht="40.5" customHeight="1">
      <c r="A34" s="132"/>
      <c r="B34" s="134"/>
      <c r="C34" s="102"/>
      <c r="D34" s="61" t="s">
        <v>131</v>
      </c>
      <c r="E34" s="39" t="s">
        <v>132</v>
      </c>
      <c r="F34" s="66" t="s">
        <v>3</v>
      </c>
      <c r="G34" s="39">
        <v>28</v>
      </c>
      <c r="H34" s="150"/>
    </row>
    <row r="35" spans="1:8" s="13" customFormat="1" ht="30.75" customHeight="1">
      <c r="A35" s="132"/>
      <c r="B35" s="134"/>
      <c r="C35" s="102"/>
      <c r="D35" s="61" t="s">
        <v>156</v>
      </c>
      <c r="E35" s="39" t="s">
        <v>132</v>
      </c>
      <c r="F35" s="66" t="s">
        <v>80</v>
      </c>
      <c r="G35" s="39">
        <v>557</v>
      </c>
      <c r="H35" s="150"/>
    </row>
    <row r="36" spans="1:8" s="13" customFormat="1" ht="52.5" customHeight="1">
      <c r="A36" s="132"/>
      <c r="B36" s="134"/>
      <c r="C36" s="102"/>
      <c r="D36" s="61" t="s">
        <v>81</v>
      </c>
      <c r="E36" s="8" t="s">
        <v>133</v>
      </c>
      <c r="F36" s="43" t="s">
        <v>174</v>
      </c>
      <c r="G36" s="8" t="s">
        <v>55</v>
      </c>
      <c r="H36" s="150"/>
    </row>
    <row r="37" spans="1:8" s="13" customFormat="1" ht="30" customHeight="1">
      <c r="A37" s="132"/>
      <c r="B37" s="134"/>
      <c r="C37" s="91"/>
      <c r="D37" s="61" t="s">
        <v>82</v>
      </c>
      <c r="E37" s="39"/>
      <c r="F37" s="66"/>
      <c r="G37" s="39"/>
      <c r="H37" s="151"/>
    </row>
    <row r="38" spans="1:8" s="13" customFormat="1" ht="19.5" customHeight="1">
      <c r="A38" s="84" t="s">
        <v>157</v>
      </c>
      <c r="B38" s="85"/>
      <c r="C38" s="85"/>
      <c r="D38" s="85"/>
      <c r="E38" s="85"/>
      <c r="F38" s="85"/>
      <c r="G38" s="81"/>
      <c r="H38" s="16">
        <f>SUM(H32:H34)</f>
        <v>1834519.97</v>
      </c>
    </row>
    <row r="39" spans="1:8" s="13" customFormat="1" ht="17.25" customHeight="1">
      <c r="A39" s="143" t="s">
        <v>158</v>
      </c>
      <c r="B39" s="144"/>
      <c r="C39" s="144"/>
      <c r="D39" s="144"/>
      <c r="E39" s="144"/>
      <c r="F39" s="144"/>
      <c r="G39" s="145"/>
      <c r="H39" s="27">
        <f>SUM(H24,H30,H38)</f>
        <v>11221997.640000002</v>
      </c>
    </row>
    <row r="40" spans="1:8" s="13" customFormat="1" ht="13.5" customHeight="1">
      <c r="A40" s="146" t="s">
        <v>159</v>
      </c>
      <c r="B40" s="147"/>
      <c r="C40" s="147"/>
      <c r="D40" s="147"/>
      <c r="E40" s="147"/>
      <c r="F40" s="147"/>
      <c r="G40" s="147"/>
      <c r="H40" s="147"/>
    </row>
    <row r="41" spans="1:8" s="13" customFormat="1" ht="15.75" customHeight="1">
      <c r="A41" s="132" t="s">
        <v>160</v>
      </c>
      <c r="B41" s="132"/>
      <c r="C41" s="132"/>
      <c r="D41" s="132"/>
      <c r="E41" s="132"/>
      <c r="F41" s="132"/>
      <c r="G41" s="132"/>
      <c r="H41" s="132"/>
    </row>
    <row r="42" spans="1:8" s="13" customFormat="1" ht="43.5" customHeight="1">
      <c r="A42" s="132">
        <v>1</v>
      </c>
      <c r="B42" s="140" t="s">
        <v>161</v>
      </c>
      <c r="C42" s="132" t="s">
        <v>162</v>
      </c>
      <c r="D42" s="43" t="s">
        <v>163</v>
      </c>
      <c r="E42" s="8" t="s">
        <v>134</v>
      </c>
      <c r="F42" s="8"/>
      <c r="G42" s="8"/>
      <c r="H42" s="141">
        <v>69551.44</v>
      </c>
    </row>
    <row r="43" spans="1:8" s="13" customFormat="1" ht="29.25" customHeight="1">
      <c r="A43" s="132"/>
      <c r="B43" s="94"/>
      <c r="C43" s="97"/>
      <c r="D43" s="11" t="s">
        <v>164</v>
      </c>
      <c r="E43" s="8" t="s">
        <v>134</v>
      </c>
      <c r="F43" s="12"/>
      <c r="G43" s="12"/>
      <c r="H43" s="142"/>
    </row>
    <row r="44" spans="1:8" s="13" customFormat="1" ht="22.5" customHeight="1">
      <c r="A44" s="94" t="s">
        <v>165</v>
      </c>
      <c r="B44" s="94"/>
      <c r="C44" s="94"/>
      <c r="D44" s="94"/>
      <c r="E44" s="94"/>
      <c r="F44" s="94"/>
      <c r="G44" s="94"/>
      <c r="H44" s="16">
        <f>SUM(H42:H43)</f>
        <v>69551.44</v>
      </c>
    </row>
    <row r="45" spans="1:8" s="13" customFormat="1" ht="24.75" customHeight="1">
      <c r="A45" s="82" t="s">
        <v>166</v>
      </c>
      <c r="B45" s="82"/>
      <c r="C45" s="82"/>
      <c r="D45" s="82"/>
      <c r="E45" s="82"/>
      <c r="F45" s="82"/>
      <c r="G45" s="82"/>
      <c r="H45" s="27">
        <f>SUM(H44)</f>
        <v>69551.44</v>
      </c>
    </row>
    <row r="46" spans="1:8" s="13" customFormat="1" ht="21" customHeight="1">
      <c r="A46" s="138" t="s">
        <v>167</v>
      </c>
      <c r="B46" s="139"/>
      <c r="C46" s="139"/>
      <c r="D46" s="139"/>
      <c r="E46" s="139"/>
      <c r="F46" s="139"/>
      <c r="G46" s="139"/>
      <c r="H46" s="139"/>
    </row>
    <row r="47" spans="1:8" s="13" customFormat="1" ht="18.75" customHeight="1">
      <c r="A47" s="132" t="s">
        <v>168</v>
      </c>
      <c r="B47" s="132"/>
      <c r="C47" s="132"/>
      <c r="D47" s="132"/>
      <c r="E47" s="132"/>
      <c r="F47" s="132"/>
      <c r="G47" s="132"/>
      <c r="H47" s="132"/>
    </row>
    <row r="48" spans="1:8" s="13" customFormat="1" ht="38.25">
      <c r="A48" s="132" t="s">
        <v>8</v>
      </c>
      <c r="B48" s="133" t="s">
        <v>169</v>
      </c>
      <c r="C48" s="132" t="s">
        <v>170</v>
      </c>
      <c r="D48" s="43" t="s">
        <v>171</v>
      </c>
      <c r="E48" s="8" t="s">
        <v>133</v>
      </c>
      <c r="F48" s="52" t="s">
        <v>172</v>
      </c>
      <c r="G48" s="33">
        <v>429119</v>
      </c>
      <c r="H48" s="40">
        <v>68169.66</v>
      </c>
    </row>
    <row r="49" spans="1:8" s="13" customFormat="1" ht="27.75" customHeight="1">
      <c r="A49" s="132"/>
      <c r="B49" s="134"/>
      <c r="C49" s="132"/>
      <c r="D49" s="43" t="s">
        <v>173</v>
      </c>
      <c r="E49" s="8" t="s">
        <v>133</v>
      </c>
      <c r="F49" s="43" t="s">
        <v>174</v>
      </c>
      <c r="G49" s="8" t="s">
        <v>175</v>
      </c>
      <c r="H49" s="40">
        <v>5008.4</v>
      </c>
    </row>
    <row r="50" spans="1:8" s="13" customFormat="1" ht="54.75" customHeight="1">
      <c r="A50" s="132"/>
      <c r="B50" s="134"/>
      <c r="C50" s="132"/>
      <c r="D50" s="43" t="s">
        <v>176</v>
      </c>
      <c r="E50" s="8" t="s">
        <v>133</v>
      </c>
      <c r="F50" s="11" t="s">
        <v>177</v>
      </c>
      <c r="G50" s="8">
        <v>4</v>
      </c>
      <c r="H50" s="40">
        <v>272000</v>
      </c>
    </row>
    <row r="51" spans="1:8" s="13" customFormat="1" ht="54.75" customHeight="1">
      <c r="A51" s="132"/>
      <c r="B51" s="134"/>
      <c r="C51" s="132"/>
      <c r="D51" s="52" t="s">
        <v>178</v>
      </c>
      <c r="E51" s="8" t="s">
        <v>133</v>
      </c>
      <c r="F51" s="11" t="s">
        <v>179</v>
      </c>
      <c r="G51" s="8">
        <v>1</v>
      </c>
      <c r="H51" s="40">
        <v>13000</v>
      </c>
    </row>
    <row r="52" spans="1:8" s="13" customFormat="1" ht="30" customHeight="1">
      <c r="A52" s="132"/>
      <c r="B52" s="134"/>
      <c r="C52" s="132"/>
      <c r="D52" s="52"/>
      <c r="E52" s="8" t="s">
        <v>133</v>
      </c>
      <c r="F52" s="11"/>
      <c r="G52" s="8"/>
      <c r="H52" s="40">
        <f>367983.21-358178</f>
        <v>9805.210000000021</v>
      </c>
    </row>
    <row r="53" spans="1:8" s="13" customFormat="1" ht="19.5" customHeight="1">
      <c r="A53" s="135" t="s">
        <v>180</v>
      </c>
      <c r="B53" s="136"/>
      <c r="C53" s="136"/>
      <c r="D53" s="136"/>
      <c r="E53" s="136"/>
      <c r="F53" s="136"/>
      <c r="G53" s="137"/>
      <c r="H53" s="16">
        <f>SUM(H48:H52)</f>
        <v>367983.27</v>
      </c>
    </row>
    <row r="54" spans="1:8" s="13" customFormat="1" ht="19.5" customHeight="1">
      <c r="A54" s="109" t="s">
        <v>181</v>
      </c>
      <c r="B54" s="110"/>
      <c r="C54" s="110"/>
      <c r="D54" s="110"/>
      <c r="E54" s="110"/>
      <c r="F54" s="110"/>
      <c r="G54" s="111"/>
      <c r="H54" s="27">
        <f>SUM(H53)</f>
        <v>367983.27</v>
      </c>
    </row>
    <row r="55" spans="1:8" s="13" customFormat="1" ht="21" customHeight="1">
      <c r="A55" s="109" t="s">
        <v>182</v>
      </c>
      <c r="B55" s="110"/>
      <c r="C55" s="110"/>
      <c r="D55" s="110"/>
      <c r="E55" s="110"/>
      <c r="F55" s="110"/>
      <c r="G55" s="111"/>
      <c r="H55" s="27">
        <f>H39+H45+H54</f>
        <v>11659532.350000001</v>
      </c>
    </row>
    <row r="56" spans="1:8" s="13" customFormat="1" ht="12.75">
      <c r="A56" s="42"/>
      <c r="B56" s="42"/>
      <c r="E56" s="42"/>
      <c r="H56" s="42"/>
    </row>
    <row r="57" spans="2:8" s="13" customFormat="1" ht="26.25" customHeight="1">
      <c r="B57" s="100" t="s">
        <v>100</v>
      </c>
      <c r="C57" s="86"/>
      <c r="D57" s="10" t="s">
        <v>102</v>
      </c>
      <c r="E57" s="35"/>
      <c r="F57" s="100" t="s">
        <v>101</v>
      </c>
      <c r="G57" s="86"/>
      <c r="H57" s="49" t="s">
        <v>102</v>
      </c>
    </row>
    <row r="58" spans="2:8" s="13" customFormat="1" ht="21.75" customHeight="1">
      <c r="B58" s="96" t="s">
        <v>103</v>
      </c>
      <c r="C58" s="97"/>
      <c r="D58" s="6">
        <v>2</v>
      </c>
      <c r="E58" s="35"/>
      <c r="F58" s="107" t="s">
        <v>104</v>
      </c>
      <c r="G58" s="99"/>
      <c r="H58" s="69">
        <f>H55-H60-H61-H62</f>
        <v>11097107.160000002</v>
      </c>
    </row>
    <row r="59" spans="2:8" s="13" customFormat="1" ht="19.5" customHeight="1">
      <c r="B59" s="96" t="s">
        <v>105</v>
      </c>
      <c r="C59" s="97"/>
      <c r="D59" s="6">
        <v>1</v>
      </c>
      <c r="E59" s="35"/>
      <c r="F59" s="107" t="s">
        <v>106</v>
      </c>
      <c r="G59" s="99"/>
      <c r="H59" s="69">
        <v>0</v>
      </c>
    </row>
    <row r="60" spans="2:8" s="13" customFormat="1" ht="21" customHeight="1">
      <c r="B60" s="96" t="s">
        <v>107</v>
      </c>
      <c r="C60" s="97"/>
      <c r="D60" s="6">
        <v>2</v>
      </c>
      <c r="E60" s="35"/>
      <c r="F60" s="107" t="s">
        <v>108</v>
      </c>
      <c r="G60" s="99"/>
      <c r="H60" s="69">
        <f>H16</f>
        <v>124890.48</v>
      </c>
    </row>
    <row r="61" spans="2:8" s="13" customFormat="1" ht="21.75" customHeight="1">
      <c r="B61" s="96" t="s">
        <v>109</v>
      </c>
      <c r="C61" s="97"/>
      <c r="D61" s="6">
        <v>33</v>
      </c>
      <c r="E61" s="35"/>
      <c r="F61" s="107" t="s">
        <v>110</v>
      </c>
      <c r="G61" s="99"/>
      <c r="H61" s="69">
        <f>SUM(H42:H43)</f>
        <v>69551.44</v>
      </c>
    </row>
    <row r="62" spans="2:8" s="13" customFormat="1" ht="18.75" customHeight="1">
      <c r="B62" s="96" t="s">
        <v>111</v>
      </c>
      <c r="C62" s="97"/>
      <c r="D62" s="6"/>
      <c r="E62" s="35"/>
      <c r="F62" s="107" t="s">
        <v>112</v>
      </c>
      <c r="G62" s="99"/>
      <c r="H62" s="69">
        <f>H53</f>
        <v>367983.27</v>
      </c>
    </row>
    <row r="63" spans="2:8" s="13" customFormat="1" ht="30.75" customHeight="1">
      <c r="B63" s="96" t="s">
        <v>113</v>
      </c>
      <c r="C63" s="97"/>
      <c r="D63" s="6">
        <f>G27</f>
        <v>2785</v>
      </c>
      <c r="E63" s="35"/>
      <c r="F63" s="107" t="s">
        <v>114</v>
      </c>
      <c r="G63" s="99"/>
      <c r="H63" s="70">
        <f>SUM(H58:H62)</f>
        <v>11659532.350000001</v>
      </c>
    </row>
    <row r="64" spans="2:8" s="13" customFormat="1" ht="17.25" customHeight="1">
      <c r="B64" s="96" t="s">
        <v>115</v>
      </c>
      <c r="C64" s="97"/>
      <c r="D64" s="47" t="s">
        <v>126</v>
      </c>
      <c r="E64" s="35"/>
      <c r="G64" s="35"/>
      <c r="H64" s="37"/>
    </row>
    <row r="65" spans="2:8" s="13" customFormat="1" ht="15" customHeight="1">
      <c r="B65" s="96" t="s">
        <v>116</v>
      </c>
      <c r="C65" s="97"/>
      <c r="D65" s="47">
        <v>5</v>
      </c>
      <c r="E65" s="35"/>
      <c r="F65" s="20"/>
      <c r="G65" s="24"/>
      <c r="H65" s="23"/>
    </row>
    <row r="66" spans="2:8" s="13" customFormat="1" ht="15.75" customHeight="1">
      <c r="B66" s="96" t="s">
        <v>117</v>
      </c>
      <c r="C66" s="97"/>
      <c r="D66" s="6"/>
      <c r="E66" s="35"/>
      <c r="F66" s="20"/>
      <c r="G66" s="24"/>
      <c r="H66" s="23"/>
    </row>
    <row r="67" spans="2:8" s="13" customFormat="1" ht="18" customHeight="1">
      <c r="B67" s="96" t="s">
        <v>118</v>
      </c>
      <c r="C67" s="97"/>
      <c r="D67" s="40">
        <v>429119</v>
      </c>
      <c r="E67" s="35"/>
      <c r="F67" s="98"/>
      <c r="G67" s="98"/>
      <c r="H67" s="30"/>
    </row>
    <row r="68" spans="2:8" s="13" customFormat="1" ht="14.25" customHeight="1">
      <c r="B68" s="96" t="s">
        <v>119</v>
      </c>
      <c r="C68" s="97"/>
      <c r="D68" s="6"/>
      <c r="E68" s="35"/>
      <c r="G68" s="35"/>
      <c r="H68" s="37"/>
    </row>
    <row r="69" spans="1:8" s="13" customFormat="1" ht="12.75">
      <c r="A69" s="42"/>
      <c r="B69" s="130" t="s">
        <v>120</v>
      </c>
      <c r="C69" s="131"/>
      <c r="D69" s="6"/>
      <c r="E69" s="42"/>
      <c r="H69" s="42"/>
    </row>
    <row r="70" spans="1:8" s="13" customFormat="1" ht="55.5" customHeight="1">
      <c r="A70" s="42"/>
      <c r="B70" s="106" t="s">
        <v>143</v>
      </c>
      <c r="C70" s="106"/>
      <c r="D70" s="6">
        <v>50</v>
      </c>
      <c r="E70" s="42"/>
      <c r="H70" s="42"/>
    </row>
    <row r="71" spans="1:8" s="13" customFormat="1" ht="12.75">
      <c r="A71" s="42"/>
      <c r="B71" s="94" t="s">
        <v>80</v>
      </c>
      <c r="C71" s="94"/>
      <c r="D71" s="6">
        <v>557</v>
      </c>
      <c r="E71" s="42"/>
      <c r="H71" s="42"/>
    </row>
    <row r="72" spans="1:8" s="13" customFormat="1" ht="45.75" customHeight="1">
      <c r="A72" s="42"/>
      <c r="B72" s="106" t="s">
        <v>79</v>
      </c>
      <c r="C72" s="106"/>
      <c r="D72" s="6">
        <f>G33</f>
        <v>414</v>
      </c>
      <c r="E72" s="42"/>
      <c r="H72" s="42"/>
    </row>
    <row r="73" spans="1:8" s="13" customFormat="1" ht="45.75" customHeight="1">
      <c r="A73" s="42"/>
      <c r="B73" s="50"/>
      <c r="C73" s="50"/>
      <c r="D73" s="21"/>
      <c r="E73" s="42"/>
      <c r="H73" s="42"/>
    </row>
  </sheetData>
  <mergeCells count="73">
    <mergeCell ref="B71:C71"/>
    <mergeCell ref="B72:C72"/>
    <mergeCell ref="F67:G67"/>
    <mergeCell ref="B68:C68"/>
    <mergeCell ref="B69:C69"/>
    <mergeCell ref="B70:C70"/>
    <mergeCell ref="B64:C64"/>
    <mergeCell ref="B65:C65"/>
    <mergeCell ref="B66:C66"/>
    <mergeCell ref="B67:C67"/>
    <mergeCell ref="B62:C62"/>
    <mergeCell ref="F62:G62"/>
    <mergeCell ref="B63:C63"/>
    <mergeCell ref="F63:G63"/>
    <mergeCell ref="B60:C60"/>
    <mergeCell ref="F60:G60"/>
    <mergeCell ref="B61:C61"/>
    <mergeCell ref="F61:G61"/>
    <mergeCell ref="B58:C58"/>
    <mergeCell ref="F58:G58"/>
    <mergeCell ref="B59:C59"/>
    <mergeCell ref="F59:G59"/>
    <mergeCell ref="A54:G54"/>
    <mergeCell ref="A55:G55"/>
    <mergeCell ref="B57:C57"/>
    <mergeCell ref="F57:G57"/>
    <mergeCell ref="A48:A52"/>
    <mergeCell ref="B48:B52"/>
    <mergeCell ref="C48:C52"/>
    <mergeCell ref="A53:G53"/>
    <mergeCell ref="A44:G44"/>
    <mergeCell ref="A45:G45"/>
    <mergeCell ref="A46:H46"/>
    <mergeCell ref="A47:H47"/>
    <mergeCell ref="A42:A43"/>
    <mergeCell ref="B42:B43"/>
    <mergeCell ref="C42:C43"/>
    <mergeCell ref="H42:H43"/>
    <mergeCell ref="A38:G38"/>
    <mergeCell ref="A39:G39"/>
    <mergeCell ref="A40:H40"/>
    <mergeCell ref="A41:H41"/>
    <mergeCell ref="A30:G30"/>
    <mergeCell ref="A31:H31"/>
    <mergeCell ref="A33:A37"/>
    <mergeCell ref="B33:B37"/>
    <mergeCell ref="C33:C37"/>
    <mergeCell ref="H33:H37"/>
    <mergeCell ref="A26:A28"/>
    <mergeCell ref="B26:B28"/>
    <mergeCell ref="C26:C28"/>
    <mergeCell ref="H27:H28"/>
    <mergeCell ref="E16:E17"/>
    <mergeCell ref="H16:H17"/>
    <mergeCell ref="A24:G24"/>
    <mergeCell ref="A25:H25"/>
    <mergeCell ref="A16:A17"/>
    <mergeCell ref="B16:B17"/>
    <mergeCell ref="C16:C17"/>
    <mergeCell ref="D16:D17"/>
    <mergeCell ref="A12:H12"/>
    <mergeCell ref="A13:H13"/>
    <mergeCell ref="A14:A15"/>
    <mergeCell ref="B14:B15"/>
    <mergeCell ref="C14:C15"/>
    <mergeCell ref="D14:D15"/>
    <mergeCell ref="E14:E15"/>
    <mergeCell ref="H14:H15"/>
    <mergeCell ref="A3:H3"/>
    <mergeCell ref="A5:H5"/>
    <mergeCell ref="A7:H7"/>
    <mergeCell ref="E9:E10"/>
    <mergeCell ref="F9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A2" sqref="A2"/>
    </sheetView>
  </sheetViews>
  <sheetFormatPr defaultColWidth="9.140625" defaultRowHeight="12.75"/>
  <cols>
    <col min="1" max="1" width="6.140625" style="5" customWidth="1"/>
    <col min="2" max="2" width="25.421875" style="5" customWidth="1"/>
    <col min="3" max="3" width="12.57421875" style="5" customWidth="1"/>
    <col min="4" max="4" width="19.57421875" style="5" customWidth="1"/>
    <col min="5" max="5" width="13.7109375" style="5" customWidth="1"/>
    <col min="6" max="6" width="19.8515625" style="5" customWidth="1"/>
    <col min="7" max="7" width="11.421875" style="5" customWidth="1"/>
    <col min="8" max="8" width="14.28125" style="5" customWidth="1"/>
    <col min="9" max="16384" width="9.140625" style="5" customWidth="1"/>
  </cols>
  <sheetData>
    <row r="1" spans="1:8" s="13" customFormat="1" ht="15.75">
      <c r="A1" s="71" t="s">
        <v>83</v>
      </c>
      <c r="B1" s="42"/>
      <c r="E1" s="42"/>
      <c r="H1" s="42"/>
    </row>
    <row r="2" spans="1:8" s="13" customFormat="1" ht="15.75">
      <c r="A2" s="71"/>
      <c r="B2" s="42"/>
      <c r="E2" s="42"/>
      <c r="H2" s="42"/>
    </row>
    <row r="3" spans="1:8" s="13" customFormat="1" ht="15.75">
      <c r="A3" s="125" t="s">
        <v>5</v>
      </c>
      <c r="B3" s="162"/>
      <c r="C3" s="162"/>
      <c r="D3" s="162"/>
      <c r="E3" s="162"/>
      <c r="F3" s="162"/>
      <c r="G3" s="162"/>
      <c r="H3" s="162"/>
    </row>
    <row r="4" spans="1:8" s="13" customFormat="1" ht="12" customHeight="1">
      <c r="A4" s="42"/>
      <c r="B4" s="42"/>
      <c r="E4" s="42"/>
      <c r="H4" s="42"/>
    </row>
    <row r="5" spans="1:8" s="13" customFormat="1" ht="15.75">
      <c r="A5" s="108" t="s">
        <v>45</v>
      </c>
      <c r="B5" s="108"/>
      <c r="C5" s="108"/>
      <c r="D5" s="108"/>
      <c r="E5" s="108"/>
      <c r="F5" s="108"/>
      <c r="G5" s="108"/>
      <c r="H5" s="108"/>
    </row>
    <row r="6" spans="1:8" s="13" customFormat="1" ht="21" customHeight="1">
      <c r="A6" s="124" t="s">
        <v>123</v>
      </c>
      <c r="B6" s="124"/>
      <c r="C6" s="124"/>
      <c r="D6" s="124"/>
      <c r="E6" s="124"/>
      <c r="F6" s="124"/>
      <c r="G6" s="124"/>
      <c r="H6" s="124"/>
    </row>
    <row r="7" spans="1:8" s="13" customFormat="1" ht="39" customHeight="1">
      <c r="A7" s="49" t="s">
        <v>46</v>
      </c>
      <c r="B7" s="49" t="s">
        <v>0</v>
      </c>
      <c r="C7" s="49" t="s">
        <v>47</v>
      </c>
      <c r="D7" s="49" t="s">
        <v>121</v>
      </c>
      <c r="E7" s="49" t="s">
        <v>122</v>
      </c>
      <c r="F7" s="87" t="s">
        <v>129</v>
      </c>
      <c r="G7" s="97"/>
      <c r="H7" s="87" t="s">
        <v>49</v>
      </c>
    </row>
    <row r="8" spans="1:8" s="13" customFormat="1" ht="12.75">
      <c r="A8" s="49"/>
      <c r="B8" s="49"/>
      <c r="C8" s="49"/>
      <c r="D8" s="49"/>
      <c r="E8" s="49"/>
      <c r="F8" s="49" t="s">
        <v>48</v>
      </c>
      <c r="G8" s="49" t="s">
        <v>130</v>
      </c>
      <c r="H8" s="87"/>
    </row>
    <row r="9" spans="1:8" s="13" customFormat="1" ht="12.75">
      <c r="A9" s="8">
        <v>0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8" s="13" customFormat="1" ht="15.75">
      <c r="A10" s="171" t="s">
        <v>6</v>
      </c>
      <c r="B10" s="172"/>
      <c r="C10" s="172"/>
      <c r="D10" s="172"/>
      <c r="E10" s="172"/>
      <c r="F10" s="172"/>
      <c r="G10" s="172"/>
      <c r="H10" s="172"/>
    </row>
    <row r="11" spans="1:8" s="13" customFormat="1" ht="24" customHeight="1">
      <c r="A11" s="101" t="s">
        <v>7</v>
      </c>
      <c r="B11" s="101"/>
      <c r="C11" s="101"/>
      <c r="D11" s="101"/>
      <c r="E11" s="101"/>
      <c r="F11" s="101"/>
      <c r="G11" s="101"/>
      <c r="H11" s="101"/>
    </row>
    <row r="12" spans="1:8" s="37" customFormat="1" ht="27.75" customHeight="1">
      <c r="A12" s="132">
        <v>1</v>
      </c>
      <c r="B12" s="133" t="s">
        <v>183</v>
      </c>
      <c r="C12" s="132" t="s">
        <v>184</v>
      </c>
      <c r="D12" s="140" t="s">
        <v>185</v>
      </c>
      <c r="E12" s="132" t="s">
        <v>132</v>
      </c>
      <c r="F12" s="44" t="s">
        <v>186</v>
      </c>
      <c r="G12" s="8">
        <v>2</v>
      </c>
      <c r="H12" s="173">
        <v>2064000</v>
      </c>
    </row>
    <row r="13" spans="1:8" s="37" customFormat="1" ht="27.75" customHeight="1">
      <c r="A13" s="132"/>
      <c r="B13" s="133"/>
      <c r="C13" s="132"/>
      <c r="D13" s="140"/>
      <c r="E13" s="132"/>
      <c r="F13" s="44" t="s">
        <v>1</v>
      </c>
      <c r="G13" s="8">
        <v>4</v>
      </c>
      <c r="H13" s="173"/>
    </row>
    <row r="14" spans="1:8" s="37" customFormat="1" ht="50.25" customHeight="1">
      <c r="A14" s="132"/>
      <c r="B14" s="133"/>
      <c r="C14" s="132"/>
      <c r="D14" s="140"/>
      <c r="E14" s="132"/>
      <c r="F14" s="3" t="s">
        <v>187</v>
      </c>
      <c r="G14" s="8"/>
      <c r="H14" s="173"/>
    </row>
    <row r="15" spans="1:8" s="37" customFormat="1" ht="25.5" customHeight="1">
      <c r="A15" s="132">
        <v>2</v>
      </c>
      <c r="B15" s="133" t="s">
        <v>188</v>
      </c>
      <c r="C15" s="132" t="s">
        <v>189</v>
      </c>
      <c r="D15" s="140" t="s">
        <v>190</v>
      </c>
      <c r="E15" s="132" t="s">
        <v>132</v>
      </c>
      <c r="F15" s="44" t="s">
        <v>186</v>
      </c>
      <c r="G15" s="8">
        <v>0</v>
      </c>
      <c r="H15" s="173">
        <f>2483707-125137.5</f>
        <v>2358569.5</v>
      </c>
    </row>
    <row r="16" spans="1:8" s="37" customFormat="1" ht="41.25" customHeight="1">
      <c r="A16" s="132"/>
      <c r="B16" s="133"/>
      <c r="C16" s="132"/>
      <c r="D16" s="140"/>
      <c r="E16" s="132"/>
      <c r="F16" s="45" t="s">
        <v>84</v>
      </c>
      <c r="G16" s="8" t="s">
        <v>85</v>
      </c>
      <c r="H16" s="175"/>
    </row>
    <row r="17" spans="1:8" s="37" customFormat="1" ht="64.5" customHeight="1">
      <c r="A17" s="132"/>
      <c r="B17" s="133"/>
      <c r="C17" s="132"/>
      <c r="D17" s="140"/>
      <c r="E17" s="132"/>
      <c r="F17" s="45" t="s">
        <v>191</v>
      </c>
      <c r="G17" s="8">
        <v>40</v>
      </c>
      <c r="H17" s="175"/>
    </row>
    <row r="18" spans="1:8" s="37" customFormat="1" ht="27.75" customHeight="1">
      <c r="A18" s="132">
        <v>3</v>
      </c>
      <c r="B18" s="114" t="s">
        <v>192</v>
      </c>
      <c r="C18" s="132" t="s">
        <v>4</v>
      </c>
      <c r="D18" s="97"/>
      <c r="E18" s="96" t="s">
        <v>132</v>
      </c>
      <c r="F18" s="3" t="s">
        <v>193</v>
      </c>
      <c r="G18" s="8">
        <v>14</v>
      </c>
      <c r="H18" s="175">
        <f>2434189.28-25104.01</f>
        <v>2409085.27</v>
      </c>
    </row>
    <row r="19" spans="1:8" s="37" customFormat="1" ht="25.5" customHeight="1">
      <c r="A19" s="132"/>
      <c r="B19" s="114"/>
      <c r="C19" s="132"/>
      <c r="D19" s="97"/>
      <c r="E19" s="96"/>
      <c r="F19" s="34" t="s">
        <v>194</v>
      </c>
      <c r="G19" s="8">
        <v>3</v>
      </c>
      <c r="H19" s="175"/>
    </row>
    <row r="20" spans="1:8" s="37" customFormat="1" ht="25.5" customHeight="1">
      <c r="A20" s="132"/>
      <c r="B20" s="114"/>
      <c r="C20" s="132"/>
      <c r="D20" s="97"/>
      <c r="E20" s="96"/>
      <c r="F20" s="3" t="s">
        <v>195</v>
      </c>
      <c r="G20" s="8">
        <v>48</v>
      </c>
      <c r="H20" s="175"/>
    </row>
    <row r="21" spans="1:8" s="37" customFormat="1" ht="28.5" customHeight="1">
      <c r="A21" s="132">
        <v>4</v>
      </c>
      <c r="B21" s="114" t="s">
        <v>196</v>
      </c>
      <c r="C21" s="119" t="s">
        <v>197</v>
      </c>
      <c r="D21" s="97"/>
      <c r="E21" s="174" t="s">
        <v>132</v>
      </c>
      <c r="F21" s="3" t="s">
        <v>193</v>
      </c>
      <c r="G21" s="8">
        <v>2</v>
      </c>
      <c r="H21" s="175">
        <f>3271778.63-63769.02</f>
        <v>3208009.61</v>
      </c>
    </row>
    <row r="22" spans="1:8" s="37" customFormat="1" ht="49.5" customHeight="1">
      <c r="A22" s="132"/>
      <c r="B22" s="114"/>
      <c r="C22" s="119"/>
      <c r="D22" s="97"/>
      <c r="E22" s="174"/>
      <c r="F22" s="34" t="s">
        <v>198</v>
      </c>
      <c r="G22" s="8">
        <v>22</v>
      </c>
      <c r="H22" s="175"/>
    </row>
    <row r="23" spans="1:8" s="37" customFormat="1" ht="29.25" customHeight="1">
      <c r="A23" s="132"/>
      <c r="B23" s="114"/>
      <c r="C23" s="119"/>
      <c r="D23" s="97"/>
      <c r="E23" s="174"/>
      <c r="F23" s="3" t="s">
        <v>195</v>
      </c>
      <c r="G23" s="8">
        <v>96</v>
      </c>
      <c r="H23" s="175"/>
    </row>
    <row r="24" spans="1:8" s="13" customFormat="1" ht="25.5">
      <c r="A24" s="132">
        <v>5</v>
      </c>
      <c r="B24" s="114" t="s">
        <v>199</v>
      </c>
      <c r="C24" s="119" t="s">
        <v>200</v>
      </c>
      <c r="D24" s="97"/>
      <c r="E24" s="174" t="s">
        <v>132</v>
      </c>
      <c r="F24" s="3" t="s">
        <v>193</v>
      </c>
      <c r="G24" s="8">
        <v>11</v>
      </c>
      <c r="H24" s="173">
        <f>2397947.25-185583.23</f>
        <v>2212364.02</v>
      </c>
    </row>
    <row r="25" spans="1:8" s="13" customFormat="1" ht="30.75" customHeight="1">
      <c r="A25" s="132"/>
      <c r="B25" s="114"/>
      <c r="C25" s="119"/>
      <c r="D25" s="97"/>
      <c r="E25" s="174"/>
      <c r="F25" s="3" t="s">
        <v>195</v>
      </c>
      <c r="G25" s="8">
        <v>24</v>
      </c>
      <c r="H25" s="173"/>
    </row>
    <row r="26" spans="1:8" s="13" customFormat="1" ht="107.25" customHeight="1">
      <c r="A26" s="8">
        <v>6</v>
      </c>
      <c r="B26" s="9" t="s">
        <v>137</v>
      </c>
      <c r="C26" s="7" t="s">
        <v>138</v>
      </c>
      <c r="D26" s="32"/>
      <c r="E26" s="6" t="s">
        <v>132</v>
      </c>
      <c r="F26" s="12"/>
      <c r="G26" s="36"/>
      <c r="H26" s="15">
        <f>5729287.5-587898</f>
        <v>5141389.5</v>
      </c>
    </row>
    <row r="27" spans="1:8" s="13" customFormat="1" ht="57.75" customHeight="1">
      <c r="A27" s="31">
        <v>7</v>
      </c>
      <c r="B27" s="28" t="s">
        <v>19</v>
      </c>
      <c r="C27" s="7" t="s">
        <v>20</v>
      </c>
      <c r="D27" s="32"/>
      <c r="E27" s="6" t="s">
        <v>132</v>
      </c>
      <c r="F27" s="12"/>
      <c r="G27" s="36"/>
      <c r="H27" s="15">
        <f>3133393-162451</f>
        <v>2970942</v>
      </c>
    </row>
    <row r="28" spans="1:8" s="13" customFormat="1" ht="54.75" customHeight="1">
      <c r="A28" s="31">
        <v>8</v>
      </c>
      <c r="B28" s="29" t="s">
        <v>21</v>
      </c>
      <c r="C28" s="7" t="s">
        <v>22</v>
      </c>
      <c r="D28" s="32"/>
      <c r="E28" s="6" t="s">
        <v>132</v>
      </c>
      <c r="F28" s="12"/>
      <c r="G28" s="36"/>
      <c r="H28" s="15">
        <v>1609526</v>
      </c>
    </row>
    <row r="29" spans="1:8" s="13" customFormat="1" ht="54.75" customHeight="1">
      <c r="A29" s="31">
        <v>9</v>
      </c>
      <c r="B29" s="28" t="s">
        <v>23</v>
      </c>
      <c r="C29" s="7" t="s">
        <v>24</v>
      </c>
      <c r="D29" s="32"/>
      <c r="E29" s="6" t="s">
        <v>132</v>
      </c>
      <c r="F29" s="12"/>
      <c r="G29" s="36"/>
      <c r="H29" s="15">
        <v>1650492</v>
      </c>
    </row>
    <row r="30" spans="1:8" s="13" customFormat="1" ht="77.25" customHeight="1">
      <c r="A30" s="8">
        <v>10</v>
      </c>
      <c r="B30" s="29" t="s">
        <v>25</v>
      </c>
      <c r="C30" s="7" t="s">
        <v>26</v>
      </c>
      <c r="D30" s="32"/>
      <c r="E30" s="6" t="s">
        <v>132</v>
      </c>
      <c r="F30" s="12"/>
      <c r="G30" s="36"/>
      <c r="H30" s="15">
        <v>2000518</v>
      </c>
    </row>
    <row r="31" spans="1:8" s="13" customFormat="1" ht="75.75" customHeight="1">
      <c r="A31" s="8">
        <v>11</v>
      </c>
      <c r="B31" s="29" t="s">
        <v>27</v>
      </c>
      <c r="C31" s="7" t="s">
        <v>28</v>
      </c>
      <c r="D31" s="32"/>
      <c r="E31" s="6" t="s">
        <v>132</v>
      </c>
      <c r="F31" s="12"/>
      <c r="G31" s="36"/>
      <c r="H31" s="15">
        <v>2639006</v>
      </c>
    </row>
    <row r="32" spans="1:8" s="13" customFormat="1" ht="70.5" customHeight="1">
      <c r="A32" s="8">
        <v>12</v>
      </c>
      <c r="B32" s="29" t="s">
        <v>29</v>
      </c>
      <c r="C32" s="7" t="s">
        <v>30</v>
      </c>
      <c r="D32" s="32"/>
      <c r="E32" s="6" t="s">
        <v>132</v>
      </c>
      <c r="F32" s="12"/>
      <c r="G32" s="36"/>
      <c r="H32" s="15">
        <f>3324185-1020021</f>
        <v>2304164</v>
      </c>
    </row>
    <row r="33" spans="1:8" s="13" customFormat="1" ht="70.5" customHeight="1">
      <c r="A33" s="8">
        <v>13</v>
      </c>
      <c r="B33" s="29" t="s">
        <v>33</v>
      </c>
      <c r="C33" s="7" t="s">
        <v>34</v>
      </c>
      <c r="D33" s="32"/>
      <c r="E33" s="6" t="s">
        <v>132</v>
      </c>
      <c r="F33" s="12"/>
      <c r="G33" s="36"/>
      <c r="H33" s="15">
        <v>1485110</v>
      </c>
    </row>
    <row r="34" spans="1:8" s="13" customFormat="1" ht="80.25" customHeight="1">
      <c r="A34" s="8">
        <v>14</v>
      </c>
      <c r="B34" s="29" t="s">
        <v>31</v>
      </c>
      <c r="C34" s="7" t="s">
        <v>32</v>
      </c>
      <c r="D34" s="32"/>
      <c r="E34" s="6" t="s">
        <v>132</v>
      </c>
      <c r="F34" s="12"/>
      <c r="G34" s="36"/>
      <c r="H34" s="15">
        <v>1972104.55</v>
      </c>
    </row>
    <row r="35" spans="1:8" s="13" customFormat="1" ht="68.25" customHeight="1">
      <c r="A35" s="8">
        <v>15</v>
      </c>
      <c r="B35" s="29" t="s">
        <v>86</v>
      </c>
      <c r="C35" s="7" t="s">
        <v>87</v>
      </c>
      <c r="D35" s="12"/>
      <c r="E35" s="6" t="s">
        <v>132</v>
      </c>
      <c r="F35" s="12"/>
      <c r="G35" s="12"/>
      <c r="H35" s="15">
        <v>5132024.63</v>
      </c>
    </row>
    <row r="36" spans="1:8" s="13" customFormat="1" ht="76.5" customHeight="1">
      <c r="A36" s="8">
        <v>16</v>
      </c>
      <c r="B36" s="29" t="s">
        <v>88</v>
      </c>
      <c r="C36" s="7" t="s">
        <v>89</v>
      </c>
      <c r="D36" s="32"/>
      <c r="E36" s="6" t="s">
        <v>132</v>
      </c>
      <c r="F36" s="12"/>
      <c r="G36" s="36"/>
      <c r="H36" s="15">
        <v>1397964.75</v>
      </c>
    </row>
    <row r="37" spans="1:8" s="13" customFormat="1" ht="12.75">
      <c r="A37" s="135" t="s">
        <v>139</v>
      </c>
      <c r="B37" s="136"/>
      <c r="C37" s="136"/>
      <c r="D37" s="136"/>
      <c r="E37" s="136"/>
      <c r="F37" s="136"/>
      <c r="G37" s="137"/>
      <c r="H37" s="16">
        <f>SUM(H12:H36)</f>
        <v>40555269.83</v>
      </c>
    </row>
    <row r="38" spans="1:8" s="13" customFormat="1" ht="13.5" customHeight="1">
      <c r="A38" s="132" t="s">
        <v>201</v>
      </c>
      <c r="B38" s="132"/>
      <c r="C38" s="132"/>
      <c r="D38" s="132"/>
      <c r="E38" s="132"/>
      <c r="F38" s="132"/>
      <c r="G38" s="132"/>
      <c r="H38" s="132"/>
    </row>
    <row r="39" spans="1:8" s="13" customFormat="1" ht="33" customHeight="1">
      <c r="A39" s="119">
        <v>1</v>
      </c>
      <c r="B39" s="176" t="s">
        <v>202</v>
      </c>
      <c r="C39" s="119" t="s">
        <v>184</v>
      </c>
      <c r="D39" s="140" t="s">
        <v>203</v>
      </c>
      <c r="E39" s="94" t="s">
        <v>16</v>
      </c>
      <c r="F39" s="44" t="s">
        <v>1</v>
      </c>
      <c r="G39" s="8">
        <v>4</v>
      </c>
      <c r="H39" s="173">
        <v>1867502</v>
      </c>
    </row>
    <row r="40" spans="1:8" s="13" customFormat="1" ht="45" customHeight="1">
      <c r="A40" s="119"/>
      <c r="B40" s="177"/>
      <c r="C40" s="119"/>
      <c r="D40" s="174"/>
      <c r="E40" s="94"/>
      <c r="F40" s="44" t="s">
        <v>2</v>
      </c>
      <c r="G40" s="8">
        <v>4</v>
      </c>
      <c r="H40" s="175"/>
    </row>
    <row r="41" spans="1:8" s="13" customFormat="1" ht="12.75">
      <c r="A41" s="135" t="s">
        <v>204</v>
      </c>
      <c r="B41" s="136"/>
      <c r="C41" s="136"/>
      <c r="D41" s="136"/>
      <c r="E41" s="136"/>
      <c r="F41" s="136"/>
      <c r="G41" s="137"/>
      <c r="H41" s="16">
        <f>SUM(H39:H39)</f>
        <v>1867502</v>
      </c>
    </row>
    <row r="42" spans="1:8" s="13" customFormat="1" ht="12.75">
      <c r="A42" s="132" t="s">
        <v>205</v>
      </c>
      <c r="B42" s="132"/>
      <c r="C42" s="132"/>
      <c r="D42" s="132"/>
      <c r="E42" s="132"/>
      <c r="F42" s="132"/>
      <c r="G42" s="132"/>
      <c r="H42" s="132"/>
    </row>
    <row r="43" spans="1:8" s="13" customFormat="1" ht="38.25" customHeight="1">
      <c r="A43" s="132">
        <v>1</v>
      </c>
      <c r="B43" s="176" t="s">
        <v>141</v>
      </c>
      <c r="C43" s="132" t="s">
        <v>189</v>
      </c>
      <c r="D43" s="140" t="s">
        <v>206</v>
      </c>
      <c r="E43" s="94" t="s">
        <v>132</v>
      </c>
      <c r="F43" s="43" t="s">
        <v>207</v>
      </c>
      <c r="G43" s="8">
        <v>470</v>
      </c>
      <c r="H43" s="180">
        <f>4402221.86-383696</f>
        <v>4018525.8600000003</v>
      </c>
    </row>
    <row r="44" spans="1:8" s="13" customFormat="1" ht="37.5" customHeight="1">
      <c r="A44" s="132"/>
      <c r="B44" s="178"/>
      <c r="C44" s="132"/>
      <c r="D44" s="140"/>
      <c r="E44" s="94"/>
      <c r="F44" s="43" t="s">
        <v>207</v>
      </c>
      <c r="G44" s="8">
        <v>942</v>
      </c>
      <c r="H44" s="180"/>
    </row>
    <row r="45" spans="1:8" s="13" customFormat="1" ht="37.5" customHeight="1">
      <c r="A45" s="132"/>
      <c r="B45" s="178"/>
      <c r="C45" s="132"/>
      <c r="D45" s="140"/>
      <c r="E45" s="94"/>
      <c r="F45" s="43" t="s">
        <v>207</v>
      </c>
      <c r="G45" s="8">
        <v>765</v>
      </c>
      <c r="H45" s="180"/>
    </row>
    <row r="46" spans="1:8" s="13" customFormat="1" ht="40.5" customHeight="1">
      <c r="A46" s="132"/>
      <c r="B46" s="178"/>
      <c r="C46" s="132"/>
      <c r="D46" s="140"/>
      <c r="E46" s="94"/>
      <c r="F46" s="43" t="s">
        <v>207</v>
      </c>
      <c r="G46" s="8">
        <v>156</v>
      </c>
      <c r="H46" s="180"/>
    </row>
    <row r="47" spans="1:8" s="13" customFormat="1" ht="38.25" customHeight="1">
      <c r="A47" s="132"/>
      <c r="B47" s="178"/>
      <c r="C47" s="132"/>
      <c r="D47" s="140" t="s">
        <v>50</v>
      </c>
      <c r="E47" s="8" t="s">
        <v>132</v>
      </c>
      <c r="F47" s="43" t="s">
        <v>207</v>
      </c>
      <c r="G47" s="8">
        <v>600</v>
      </c>
      <c r="H47" s="173">
        <v>3339416</v>
      </c>
    </row>
    <row r="48" spans="1:8" s="13" customFormat="1" ht="89.25" customHeight="1">
      <c r="A48" s="132"/>
      <c r="B48" s="179"/>
      <c r="C48" s="132"/>
      <c r="D48" s="140"/>
      <c r="E48" s="8" t="s">
        <v>132</v>
      </c>
      <c r="F48" s="43" t="s">
        <v>1</v>
      </c>
      <c r="G48" s="8">
        <v>1</v>
      </c>
      <c r="H48" s="173"/>
    </row>
    <row r="49" spans="1:8" s="13" customFormat="1" ht="17.25" customHeight="1">
      <c r="A49" s="135" t="s">
        <v>150</v>
      </c>
      <c r="B49" s="136"/>
      <c r="C49" s="136"/>
      <c r="D49" s="136"/>
      <c r="E49" s="136"/>
      <c r="F49" s="136"/>
      <c r="G49" s="137"/>
      <c r="H49" s="16">
        <f>SUM(H43:H48)</f>
        <v>7357941.86</v>
      </c>
    </row>
    <row r="50" spans="1:8" s="13" customFormat="1" ht="20.25" customHeight="1">
      <c r="A50" s="143" t="s">
        <v>151</v>
      </c>
      <c r="B50" s="144"/>
      <c r="C50" s="144"/>
      <c r="D50" s="144"/>
      <c r="E50" s="144"/>
      <c r="F50" s="144"/>
      <c r="G50" s="144"/>
      <c r="H50" s="144"/>
    </row>
    <row r="51" spans="1:8" s="13" customFormat="1" ht="24" customHeight="1">
      <c r="A51" s="90">
        <v>1</v>
      </c>
      <c r="B51" s="176" t="s">
        <v>51</v>
      </c>
      <c r="C51" s="90" t="s">
        <v>148</v>
      </c>
      <c r="D51" s="140" t="s">
        <v>52</v>
      </c>
      <c r="E51" s="132" t="s">
        <v>132</v>
      </c>
      <c r="F51" s="11" t="s">
        <v>186</v>
      </c>
      <c r="G51" s="8">
        <v>4</v>
      </c>
      <c r="H51" s="173">
        <v>4501087</v>
      </c>
    </row>
    <row r="52" spans="1:8" s="13" customFormat="1" ht="81" customHeight="1">
      <c r="A52" s="102"/>
      <c r="B52" s="178"/>
      <c r="C52" s="102"/>
      <c r="D52" s="140"/>
      <c r="E52" s="132"/>
      <c r="F52" s="11" t="s">
        <v>1</v>
      </c>
      <c r="G52" s="8">
        <v>1</v>
      </c>
      <c r="H52" s="173"/>
    </row>
    <row r="53" spans="1:8" s="13" customFormat="1" ht="52.5" customHeight="1">
      <c r="A53" s="102"/>
      <c r="B53" s="181"/>
      <c r="C53" s="103"/>
      <c r="D53" s="43" t="s">
        <v>35</v>
      </c>
      <c r="E53" s="8" t="s">
        <v>134</v>
      </c>
      <c r="F53" s="11"/>
      <c r="G53" s="8"/>
      <c r="H53" s="15">
        <v>587321.08</v>
      </c>
    </row>
    <row r="54" spans="1:8" s="13" customFormat="1" ht="51">
      <c r="A54" s="102"/>
      <c r="B54" s="114" t="s">
        <v>154</v>
      </c>
      <c r="C54" s="102"/>
      <c r="D54" s="140" t="s">
        <v>53</v>
      </c>
      <c r="E54" s="132" t="s">
        <v>132</v>
      </c>
      <c r="F54" s="11" t="s">
        <v>3</v>
      </c>
      <c r="G54" s="8">
        <v>14</v>
      </c>
      <c r="H54" s="173">
        <f>1466407.72-436148.09</f>
        <v>1030259.6299999999</v>
      </c>
    </row>
    <row r="55" spans="1:8" s="13" customFormat="1" ht="90.75" customHeight="1">
      <c r="A55" s="102"/>
      <c r="B55" s="114"/>
      <c r="C55" s="102"/>
      <c r="D55" s="140"/>
      <c r="E55" s="132"/>
      <c r="F55" s="43" t="s">
        <v>54</v>
      </c>
      <c r="G55" s="36"/>
      <c r="H55" s="173"/>
    </row>
    <row r="56" spans="1:8" s="13" customFormat="1" ht="80.25" customHeight="1">
      <c r="A56" s="91"/>
      <c r="B56" s="114"/>
      <c r="C56" s="102"/>
      <c r="D56" s="18" t="s">
        <v>56</v>
      </c>
      <c r="E56" s="8" t="s">
        <v>132</v>
      </c>
      <c r="F56" s="12"/>
      <c r="G56" s="12"/>
      <c r="H56" s="15">
        <f>104226.85-35267.61-6290</f>
        <v>62669.240000000005</v>
      </c>
    </row>
    <row r="57" spans="1:8" s="13" customFormat="1" ht="12.75">
      <c r="A57" s="135" t="s">
        <v>157</v>
      </c>
      <c r="B57" s="136"/>
      <c r="C57" s="136"/>
      <c r="D57" s="136"/>
      <c r="E57" s="136"/>
      <c r="F57" s="136"/>
      <c r="G57" s="137"/>
      <c r="H57" s="16">
        <f>SUM(H51:H56)</f>
        <v>6181336.95</v>
      </c>
    </row>
    <row r="58" spans="1:8" s="19" customFormat="1" ht="15.75">
      <c r="A58" s="182" t="s">
        <v>158</v>
      </c>
      <c r="B58" s="183"/>
      <c r="C58" s="183"/>
      <c r="D58" s="183"/>
      <c r="E58" s="183"/>
      <c r="F58" s="183"/>
      <c r="G58" s="184"/>
      <c r="H58" s="17">
        <f>H37+H41+H49+H57</f>
        <v>55962050.64</v>
      </c>
    </row>
    <row r="59" spans="1:8" s="13" customFormat="1" ht="15.75">
      <c r="A59" s="185" t="s">
        <v>159</v>
      </c>
      <c r="B59" s="185"/>
      <c r="C59" s="185"/>
      <c r="D59" s="185"/>
      <c r="E59" s="185"/>
      <c r="F59" s="185"/>
      <c r="G59" s="185"/>
      <c r="H59" s="185"/>
    </row>
    <row r="60" spans="1:8" s="13" customFormat="1" ht="12.75">
      <c r="A60" s="132" t="s">
        <v>57</v>
      </c>
      <c r="B60" s="132"/>
      <c r="C60" s="132"/>
      <c r="D60" s="132"/>
      <c r="E60" s="132"/>
      <c r="F60" s="132"/>
      <c r="G60" s="132"/>
      <c r="H60" s="132"/>
    </row>
    <row r="61" spans="1:8" s="13" customFormat="1" ht="28.5" customHeight="1">
      <c r="A61" s="132">
        <v>1</v>
      </c>
      <c r="B61" s="176" t="s">
        <v>58</v>
      </c>
      <c r="C61" s="132" t="s">
        <v>59</v>
      </c>
      <c r="D61" s="140" t="s">
        <v>60</v>
      </c>
      <c r="E61" s="132" t="s">
        <v>134</v>
      </c>
      <c r="F61" s="11" t="s">
        <v>61</v>
      </c>
      <c r="G61" s="8">
        <v>6</v>
      </c>
      <c r="H61" s="173">
        <v>6819470</v>
      </c>
    </row>
    <row r="62" spans="1:8" s="13" customFormat="1" ht="27" customHeight="1">
      <c r="A62" s="132"/>
      <c r="B62" s="178"/>
      <c r="C62" s="132"/>
      <c r="D62" s="140"/>
      <c r="E62" s="132"/>
      <c r="F62" s="11" t="s">
        <v>1</v>
      </c>
      <c r="G62" s="8">
        <v>7</v>
      </c>
      <c r="H62" s="173"/>
    </row>
    <row r="63" spans="1:8" s="13" customFormat="1" ht="28.5" customHeight="1">
      <c r="A63" s="132"/>
      <c r="B63" s="178"/>
      <c r="C63" s="132"/>
      <c r="D63" s="140"/>
      <c r="E63" s="132"/>
      <c r="F63" s="11" t="s">
        <v>207</v>
      </c>
      <c r="G63" s="8">
        <v>2205</v>
      </c>
      <c r="H63" s="173"/>
    </row>
    <row r="64" spans="1:8" s="13" customFormat="1" ht="42" customHeight="1">
      <c r="A64" s="132"/>
      <c r="B64" s="179"/>
      <c r="C64" s="132"/>
      <c r="D64" s="140"/>
      <c r="E64" s="132"/>
      <c r="F64" s="11" t="s">
        <v>2</v>
      </c>
      <c r="G64" s="8">
        <v>2</v>
      </c>
      <c r="H64" s="173"/>
    </row>
    <row r="65" spans="1:8" s="13" customFormat="1" ht="12.75">
      <c r="A65" s="135" t="s">
        <v>160</v>
      </c>
      <c r="B65" s="136"/>
      <c r="C65" s="136"/>
      <c r="D65" s="136"/>
      <c r="E65" s="136"/>
      <c r="F65" s="136"/>
      <c r="G65" s="136"/>
      <c r="H65" s="136"/>
    </row>
    <row r="66" spans="1:8" s="13" customFormat="1" ht="51">
      <c r="A66" s="8" t="s">
        <v>8</v>
      </c>
      <c r="B66" s="9" t="s">
        <v>62</v>
      </c>
      <c r="C66" s="8" t="s">
        <v>63</v>
      </c>
      <c r="D66" s="11" t="s">
        <v>62</v>
      </c>
      <c r="E66" s="8" t="s">
        <v>134</v>
      </c>
      <c r="F66" s="11" t="s">
        <v>64</v>
      </c>
      <c r="G66" s="8">
        <v>12</v>
      </c>
      <c r="H66" s="15">
        <v>36134.45</v>
      </c>
    </row>
    <row r="67" spans="1:8" s="13" customFormat="1" ht="38.25">
      <c r="A67" s="8" t="s">
        <v>65</v>
      </c>
      <c r="B67" s="9" t="s">
        <v>208</v>
      </c>
      <c r="C67" s="8" t="s">
        <v>59</v>
      </c>
      <c r="D67" s="6" t="s">
        <v>209</v>
      </c>
      <c r="E67" s="8" t="s">
        <v>134</v>
      </c>
      <c r="F67" s="11" t="s">
        <v>209</v>
      </c>
      <c r="G67" s="12"/>
      <c r="H67" s="15">
        <v>84132.3</v>
      </c>
    </row>
    <row r="68" spans="1:8" s="19" customFormat="1" ht="15.75">
      <c r="A68" s="182" t="s">
        <v>166</v>
      </c>
      <c r="B68" s="183"/>
      <c r="C68" s="183"/>
      <c r="D68" s="183"/>
      <c r="E68" s="183"/>
      <c r="F68" s="183"/>
      <c r="G68" s="184"/>
      <c r="H68" s="17">
        <f>H61+H66+H67</f>
        <v>6939736.75</v>
      </c>
    </row>
    <row r="69" spans="1:8" s="13" customFormat="1" ht="15" customHeight="1">
      <c r="A69" s="186" t="s">
        <v>127</v>
      </c>
      <c r="B69" s="187"/>
      <c r="C69" s="187"/>
      <c r="D69" s="187"/>
      <c r="E69" s="187"/>
      <c r="F69" s="187"/>
      <c r="G69" s="187"/>
      <c r="H69" s="187"/>
    </row>
    <row r="70" spans="1:8" s="13" customFormat="1" ht="20.25" customHeight="1">
      <c r="A70" s="143" t="s">
        <v>128</v>
      </c>
      <c r="B70" s="144"/>
      <c r="C70" s="144"/>
      <c r="D70" s="144"/>
      <c r="E70" s="144"/>
      <c r="F70" s="144"/>
      <c r="G70" s="144"/>
      <c r="H70" s="144"/>
    </row>
    <row r="71" spans="1:8" s="19" customFormat="1" ht="63.75">
      <c r="A71" s="72" t="s">
        <v>8</v>
      </c>
      <c r="B71" s="53" t="s">
        <v>169</v>
      </c>
      <c r="C71" s="72" t="s">
        <v>170</v>
      </c>
      <c r="D71" s="79" t="s">
        <v>36</v>
      </c>
      <c r="E71" s="8" t="s">
        <v>133</v>
      </c>
      <c r="F71" s="11" t="s">
        <v>90</v>
      </c>
      <c r="G71" s="8">
        <v>2</v>
      </c>
      <c r="H71" s="17">
        <v>153625</v>
      </c>
    </row>
    <row r="72" spans="1:8" s="19" customFormat="1" ht="24" customHeight="1">
      <c r="A72" s="127" t="s">
        <v>181</v>
      </c>
      <c r="B72" s="128"/>
      <c r="C72" s="128"/>
      <c r="D72" s="128"/>
      <c r="E72" s="128"/>
      <c r="F72" s="128"/>
      <c r="G72" s="129"/>
      <c r="H72" s="17">
        <f>H71</f>
        <v>153625</v>
      </c>
    </row>
    <row r="73" spans="1:8" s="19" customFormat="1" ht="20.25" customHeight="1">
      <c r="A73" s="127" t="s">
        <v>182</v>
      </c>
      <c r="B73" s="128"/>
      <c r="C73" s="128"/>
      <c r="D73" s="128"/>
      <c r="E73" s="128"/>
      <c r="F73" s="128"/>
      <c r="G73" s="129"/>
      <c r="H73" s="17">
        <f>H58+H68+H72</f>
        <v>63055412.39</v>
      </c>
    </row>
    <row r="74" spans="1:8" s="13" customFormat="1" ht="26.25" customHeight="1">
      <c r="A74" s="42"/>
      <c r="B74" s="42"/>
      <c r="E74" s="42"/>
      <c r="H74" s="73"/>
    </row>
    <row r="75" spans="2:8" s="13" customFormat="1" ht="21.75" customHeight="1">
      <c r="B75" s="120" t="s">
        <v>100</v>
      </c>
      <c r="C75" s="121"/>
      <c r="D75" s="10" t="s">
        <v>102</v>
      </c>
      <c r="E75" s="35"/>
      <c r="F75" s="120" t="s">
        <v>101</v>
      </c>
      <c r="G75" s="121"/>
      <c r="H75" s="10" t="s">
        <v>102</v>
      </c>
    </row>
    <row r="76" spans="2:8" s="13" customFormat="1" ht="23.25" customHeight="1">
      <c r="B76" s="96" t="s">
        <v>103</v>
      </c>
      <c r="C76" s="97"/>
      <c r="D76" s="6">
        <f>G62+G52+G48+G39+G24+G21+G18+G13</f>
        <v>44</v>
      </c>
      <c r="E76" s="35"/>
      <c r="F76" s="107" t="s">
        <v>104</v>
      </c>
      <c r="G76" s="99"/>
      <c r="H76" s="69">
        <f>H56+H54+H51+H47+H43+H26+H24+H21+H18+H15+H12+H27+H28+H29+H30+H31+H32+H33+H34+H35+H36</f>
        <v>53507227.559999995</v>
      </c>
    </row>
    <row r="77" spans="2:8" s="13" customFormat="1" ht="22.5" customHeight="1">
      <c r="B77" s="96" t="s">
        <v>105</v>
      </c>
      <c r="C77" s="97"/>
      <c r="D77" s="6">
        <f>G61+G51+G15+G12</f>
        <v>12</v>
      </c>
      <c r="E77" s="35"/>
      <c r="F77" s="107" t="s">
        <v>106</v>
      </c>
      <c r="G77" s="99"/>
      <c r="H77" s="69">
        <v>0</v>
      </c>
    </row>
    <row r="78" spans="2:8" s="13" customFormat="1" ht="25.5" customHeight="1">
      <c r="B78" s="96" t="s">
        <v>107</v>
      </c>
      <c r="C78" s="97"/>
      <c r="D78" s="6">
        <f>G22+G40+G64</f>
        <v>28</v>
      </c>
      <c r="E78" s="35"/>
      <c r="F78" s="107" t="s">
        <v>108</v>
      </c>
      <c r="G78" s="99"/>
      <c r="H78" s="69">
        <f>H39</f>
        <v>1867502</v>
      </c>
    </row>
    <row r="79" spans="2:8" s="13" customFormat="1" ht="25.5" customHeight="1">
      <c r="B79" s="96" t="s">
        <v>109</v>
      </c>
      <c r="C79" s="97"/>
      <c r="D79" s="6">
        <f>G19+G54</f>
        <v>17</v>
      </c>
      <c r="E79" s="35"/>
      <c r="F79" s="107" t="s">
        <v>110</v>
      </c>
      <c r="G79" s="99"/>
      <c r="H79" s="69">
        <f>H67+H66+H61+H53</f>
        <v>7527057.83</v>
      </c>
    </row>
    <row r="80" spans="2:8" s="13" customFormat="1" ht="24.75" customHeight="1">
      <c r="B80" s="96" t="s">
        <v>111</v>
      </c>
      <c r="C80" s="97"/>
      <c r="D80" s="6"/>
      <c r="E80" s="35"/>
      <c r="F80" s="107" t="s">
        <v>112</v>
      </c>
      <c r="G80" s="99"/>
      <c r="H80" s="69">
        <f>H71</f>
        <v>153625</v>
      </c>
    </row>
    <row r="81" spans="2:8" s="13" customFormat="1" ht="30.75" customHeight="1">
      <c r="B81" s="96" t="s">
        <v>113</v>
      </c>
      <c r="C81" s="97"/>
      <c r="D81" s="6">
        <f>G20+G23+G25+G43+G44+G45+G46+G47+G63</f>
        <v>5306</v>
      </c>
      <c r="E81" s="35"/>
      <c r="F81" s="107" t="s">
        <v>114</v>
      </c>
      <c r="G81" s="99"/>
      <c r="H81" s="70">
        <f>SUM(H76:H80)</f>
        <v>63055412.38999999</v>
      </c>
    </row>
    <row r="82" spans="2:8" s="13" customFormat="1" ht="28.5" customHeight="1">
      <c r="B82" s="96" t="s">
        <v>115</v>
      </c>
      <c r="C82" s="97"/>
      <c r="D82" s="6"/>
      <c r="E82" s="35"/>
      <c r="G82" s="35"/>
      <c r="H82" s="37"/>
    </row>
    <row r="83" spans="2:8" s="13" customFormat="1" ht="24" customHeight="1">
      <c r="B83" s="96" t="s">
        <v>116</v>
      </c>
      <c r="C83" s="97"/>
      <c r="D83" s="6"/>
      <c r="E83" s="35"/>
      <c r="F83" s="98"/>
      <c r="G83" s="126"/>
      <c r="H83" s="23"/>
    </row>
    <row r="84" spans="2:8" s="13" customFormat="1" ht="23.25" customHeight="1">
      <c r="B84" s="96" t="s">
        <v>117</v>
      </c>
      <c r="C84" s="97"/>
      <c r="D84" s="6"/>
      <c r="E84" s="35"/>
      <c r="F84" s="98"/>
      <c r="G84" s="126"/>
      <c r="H84" s="23"/>
    </row>
    <row r="85" spans="2:8" s="13" customFormat="1" ht="24" customHeight="1">
      <c r="B85" s="96" t="s">
        <v>118</v>
      </c>
      <c r="C85" s="97"/>
      <c r="D85" s="6"/>
      <c r="E85" s="35"/>
      <c r="F85" s="98"/>
      <c r="G85" s="98"/>
      <c r="H85" s="30"/>
    </row>
    <row r="86" spans="2:8" s="13" customFormat="1" ht="22.5" customHeight="1">
      <c r="B86" s="96" t="s">
        <v>119</v>
      </c>
      <c r="C86" s="97"/>
      <c r="D86" s="6"/>
      <c r="E86" s="35"/>
      <c r="G86" s="35"/>
      <c r="H86" s="37"/>
    </row>
    <row r="87" spans="2:8" s="13" customFormat="1" ht="15.75" customHeight="1">
      <c r="B87" s="92" t="s">
        <v>120</v>
      </c>
      <c r="C87" s="93"/>
      <c r="D87" s="26"/>
      <c r="E87" s="35"/>
      <c r="G87" s="35"/>
      <c r="H87" s="37"/>
    </row>
    <row r="88" spans="2:8" s="13" customFormat="1" ht="37.5" customHeight="1">
      <c r="B88" s="92" t="s">
        <v>212</v>
      </c>
      <c r="C88" s="93"/>
      <c r="D88" s="26">
        <v>40</v>
      </c>
      <c r="E88" s="35"/>
      <c r="G88" s="35"/>
      <c r="H88" s="37"/>
    </row>
    <row r="89" spans="2:8" s="13" customFormat="1" ht="28.5" customHeight="1">
      <c r="B89" s="104" t="s">
        <v>84</v>
      </c>
      <c r="C89" s="105"/>
      <c r="D89" s="48" t="s">
        <v>91</v>
      </c>
      <c r="E89" s="35"/>
      <c r="G89" s="35"/>
      <c r="H89" s="37"/>
    </row>
    <row r="90" spans="2:8" s="13" customFormat="1" ht="21" customHeight="1">
      <c r="B90" s="104" t="s">
        <v>90</v>
      </c>
      <c r="C90" s="105"/>
      <c r="D90" s="48">
        <v>2</v>
      </c>
      <c r="E90" s="35"/>
      <c r="G90" s="35"/>
      <c r="H90" s="37"/>
    </row>
    <row r="91" spans="2:8" s="13" customFormat="1" ht="21" customHeight="1">
      <c r="B91" s="74"/>
      <c r="C91" s="74"/>
      <c r="D91" s="46"/>
      <c r="E91" s="35"/>
      <c r="G91" s="35"/>
      <c r="H91" s="37"/>
    </row>
  </sheetData>
  <mergeCells count="110">
    <mergeCell ref="B88:C88"/>
    <mergeCell ref="B89:C89"/>
    <mergeCell ref="B90:C90"/>
    <mergeCell ref="B85:C85"/>
    <mergeCell ref="F85:G85"/>
    <mergeCell ref="B86:C86"/>
    <mergeCell ref="B87:C87"/>
    <mergeCell ref="B82:C82"/>
    <mergeCell ref="B83:C83"/>
    <mergeCell ref="F83:G83"/>
    <mergeCell ref="B84:C84"/>
    <mergeCell ref="F84:G84"/>
    <mergeCell ref="B80:C80"/>
    <mergeCell ref="F80:G80"/>
    <mergeCell ref="B81:C81"/>
    <mergeCell ref="F81:G81"/>
    <mergeCell ref="B78:C78"/>
    <mergeCell ref="F78:G78"/>
    <mergeCell ref="B79:C79"/>
    <mergeCell ref="F79:G79"/>
    <mergeCell ref="B76:C76"/>
    <mergeCell ref="F76:G76"/>
    <mergeCell ref="B77:C77"/>
    <mergeCell ref="F77:G77"/>
    <mergeCell ref="A72:G72"/>
    <mergeCell ref="A73:G73"/>
    <mergeCell ref="B75:C75"/>
    <mergeCell ref="F75:G75"/>
    <mergeCell ref="A65:H65"/>
    <mergeCell ref="A68:G68"/>
    <mergeCell ref="A69:H69"/>
    <mergeCell ref="A70:H70"/>
    <mergeCell ref="A58:G58"/>
    <mergeCell ref="A59:H59"/>
    <mergeCell ref="A60:H60"/>
    <mergeCell ref="A61:A64"/>
    <mergeCell ref="B61:B64"/>
    <mergeCell ref="C61:C64"/>
    <mergeCell ref="D61:D64"/>
    <mergeCell ref="E61:E64"/>
    <mergeCell ref="H61:H64"/>
    <mergeCell ref="D54:D55"/>
    <mergeCell ref="E54:E55"/>
    <mergeCell ref="H54:H55"/>
    <mergeCell ref="A57:G57"/>
    <mergeCell ref="A49:G49"/>
    <mergeCell ref="A50:H50"/>
    <mergeCell ref="A51:A56"/>
    <mergeCell ref="B51:B53"/>
    <mergeCell ref="C51:C53"/>
    <mergeCell ref="D51:D52"/>
    <mergeCell ref="E51:E52"/>
    <mergeCell ref="H51:H52"/>
    <mergeCell ref="B54:B56"/>
    <mergeCell ref="C54:C56"/>
    <mergeCell ref="A41:G41"/>
    <mergeCell ref="A42:H42"/>
    <mergeCell ref="A43:A48"/>
    <mergeCell ref="B43:B48"/>
    <mergeCell ref="C43:C48"/>
    <mergeCell ref="D43:D46"/>
    <mergeCell ref="E43:E46"/>
    <mergeCell ref="H43:H46"/>
    <mergeCell ref="D47:D48"/>
    <mergeCell ref="H47:H48"/>
    <mergeCell ref="A37:G37"/>
    <mergeCell ref="A38:H38"/>
    <mergeCell ref="A39:A40"/>
    <mergeCell ref="B39:B40"/>
    <mergeCell ref="C39:C40"/>
    <mergeCell ref="D39:D40"/>
    <mergeCell ref="E39:E40"/>
    <mergeCell ref="H39:H40"/>
    <mergeCell ref="E21:E23"/>
    <mergeCell ref="H21:H23"/>
    <mergeCell ref="A24:A25"/>
    <mergeCell ref="B24:B25"/>
    <mergeCell ref="C24:C25"/>
    <mergeCell ref="D24:D25"/>
    <mergeCell ref="E24:E25"/>
    <mergeCell ref="H24:H25"/>
    <mergeCell ref="A21:A23"/>
    <mergeCell ref="B21:B23"/>
    <mergeCell ref="C21:C23"/>
    <mergeCell ref="D21:D23"/>
    <mergeCell ref="E15:E17"/>
    <mergeCell ref="H15:H17"/>
    <mergeCell ref="A18:A20"/>
    <mergeCell ref="B18:B20"/>
    <mergeCell ref="C18:C20"/>
    <mergeCell ref="D18:D20"/>
    <mergeCell ref="E18:E20"/>
    <mergeCell ref="H18:H20"/>
    <mergeCell ref="A15:A17"/>
    <mergeCell ref="B15:B17"/>
    <mergeCell ref="C15:C17"/>
    <mergeCell ref="D15:D17"/>
    <mergeCell ref="A11:H11"/>
    <mergeCell ref="A12:A14"/>
    <mergeCell ref="B12:B14"/>
    <mergeCell ref="C12:C14"/>
    <mergeCell ref="D12:D14"/>
    <mergeCell ref="E12:E14"/>
    <mergeCell ref="H12:H14"/>
    <mergeCell ref="A6:H6"/>
    <mergeCell ref="F7:G7"/>
    <mergeCell ref="H7:H8"/>
    <mergeCell ref="A10:H10"/>
    <mergeCell ref="A3:H3"/>
    <mergeCell ref="A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="90" zoomScaleNormal="75" zoomScaleSheetLayoutView="90" workbookViewId="0" topLeftCell="A1">
      <selection activeCell="A10" sqref="A10:H10"/>
    </sheetView>
  </sheetViews>
  <sheetFormatPr defaultColWidth="9.140625" defaultRowHeight="12.75"/>
  <cols>
    <col min="1" max="1" width="6.140625" style="5" customWidth="1"/>
    <col min="2" max="2" width="25.421875" style="5" customWidth="1"/>
    <col min="3" max="3" width="12.57421875" style="5" customWidth="1"/>
    <col min="4" max="4" width="19.57421875" style="5" customWidth="1"/>
    <col min="5" max="5" width="13.7109375" style="5" customWidth="1"/>
    <col min="6" max="6" width="19.8515625" style="5" customWidth="1"/>
    <col min="7" max="7" width="11.421875" style="5" customWidth="1"/>
    <col min="8" max="8" width="14.28125" style="5" customWidth="1"/>
    <col min="9" max="16384" width="9.140625" style="5" customWidth="1"/>
  </cols>
  <sheetData>
    <row r="1" spans="1:8" s="13" customFormat="1" ht="18.75" customHeight="1">
      <c r="A1" s="41" t="s">
        <v>83</v>
      </c>
      <c r="B1" s="42"/>
      <c r="E1" s="42"/>
      <c r="H1" s="42"/>
    </row>
    <row r="2" spans="1:8" s="13" customFormat="1" ht="12.75">
      <c r="A2" s="41"/>
      <c r="B2" s="42"/>
      <c r="E2" s="42"/>
      <c r="H2" s="42"/>
    </row>
    <row r="3" spans="1:8" s="13" customFormat="1" ht="15.75">
      <c r="A3" s="125" t="s">
        <v>5</v>
      </c>
      <c r="B3" s="108"/>
      <c r="C3" s="108"/>
      <c r="D3" s="108"/>
      <c r="E3" s="108"/>
      <c r="F3" s="108"/>
      <c r="G3" s="108"/>
      <c r="H3" s="108"/>
    </row>
    <row r="4" spans="1:8" s="13" customFormat="1" ht="12" customHeight="1">
      <c r="A4" s="42"/>
      <c r="B4" s="42"/>
      <c r="E4" s="42"/>
      <c r="H4" s="42"/>
    </row>
    <row r="5" spans="1:8" s="13" customFormat="1" ht="12.75">
      <c r="A5" s="83" t="s">
        <v>45</v>
      </c>
      <c r="B5" s="83"/>
      <c r="C5" s="83"/>
      <c r="D5" s="83"/>
      <c r="E5" s="83"/>
      <c r="F5" s="83"/>
      <c r="G5" s="83"/>
      <c r="H5" s="83"/>
    </row>
    <row r="6" spans="1:8" s="13" customFormat="1" ht="21" customHeight="1">
      <c r="A6" s="124" t="s">
        <v>124</v>
      </c>
      <c r="B6" s="124"/>
      <c r="C6" s="124"/>
      <c r="D6" s="124"/>
      <c r="E6" s="124"/>
      <c r="F6" s="124"/>
      <c r="G6" s="124"/>
      <c r="H6" s="124"/>
    </row>
    <row r="7" spans="1:8" s="13" customFormat="1" ht="39" customHeight="1">
      <c r="A7" s="49" t="s">
        <v>46</v>
      </c>
      <c r="B7" s="49" t="s">
        <v>0</v>
      </c>
      <c r="C7" s="49" t="s">
        <v>47</v>
      </c>
      <c r="D7" s="49" t="s">
        <v>121</v>
      </c>
      <c r="E7" s="49" t="s">
        <v>122</v>
      </c>
      <c r="F7" s="87" t="s">
        <v>129</v>
      </c>
      <c r="G7" s="97"/>
      <c r="H7" s="117" t="s">
        <v>49</v>
      </c>
    </row>
    <row r="8" spans="1:8" s="13" customFormat="1" ht="12.75">
      <c r="A8" s="49"/>
      <c r="B8" s="49"/>
      <c r="C8" s="49"/>
      <c r="D8" s="49"/>
      <c r="E8" s="49"/>
      <c r="F8" s="49" t="s">
        <v>48</v>
      </c>
      <c r="G8" s="49" t="s">
        <v>130</v>
      </c>
      <c r="H8" s="118"/>
    </row>
    <row r="9" spans="1:8" s="13" customFormat="1" ht="12.75">
      <c r="A9" s="8">
        <v>0</v>
      </c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8" s="13" customFormat="1" ht="12.75">
      <c r="A10" s="163" t="s">
        <v>6</v>
      </c>
      <c r="B10" s="164"/>
      <c r="C10" s="164"/>
      <c r="D10" s="164"/>
      <c r="E10" s="164"/>
      <c r="F10" s="164"/>
      <c r="G10" s="164"/>
      <c r="H10" s="164"/>
    </row>
    <row r="11" spans="1:8" s="13" customFormat="1" ht="18" customHeight="1">
      <c r="A11" s="101" t="s">
        <v>7</v>
      </c>
      <c r="B11" s="101"/>
      <c r="C11" s="101"/>
      <c r="D11" s="101"/>
      <c r="E11" s="101"/>
      <c r="F11" s="101"/>
      <c r="G11" s="101"/>
      <c r="H11" s="101"/>
    </row>
    <row r="12" spans="1:8" s="13" customFormat="1" ht="27" customHeight="1">
      <c r="A12" s="134" t="s">
        <v>8</v>
      </c>
      <c r="B12" s="134" t="s">
        <v>37</v>
      </c>
      <c r="C12" s="132" t="s">
        <v>10</v>
      </c>
      <c r="D12" s="133" t="s">
        <v>38</v>
      </c>
      <c r="E12" s="132" t="s">
        <v>132</v>
      </c>
      <c r="F12" s="43" t="s">
        <v>103</v>
      </c>
      <c r="G12" s="8">
        <v>30</v>
      </c>
      <c r="H12" s="165">
        <v>24201250</v>
      </c>
    </row>
    <row r="13" spans="1:8" s="13" customFormat="1" ht="75" customHeight="1">
      <c r="A13" s="134"/>
      <c r="B13" s="134"/>
      <c r="C13" s="132"/>
      <c r="D13" s="134"/>
      <c r="E13" s="132"/>
      <c r="F13" s="43" t="s">
        <v>39</v>
      </c>
      <c r="G13" s="8">
        <v>5</v>
      </c>
      <c r="H13" s="165"/>
    </row>
    <row r="14" spans="1:8" s="13" customFormat="1" ht="27.75" customHeight="1">
      <c r="A14" s="134"/>
      <c r="B14" s="134"/>
      <c r="C14" s="132"/>
      <c r="D14" s="134"/>
      <c r="E14" s="132"/>
      <c r="F14" s="43" t="s">
        <v>40</v>
      </c>
      <c r="G14" s="8">
        <v>5</v>
      </c>
      <c r="H14" s="165"/>
    </row>
    <row r="15" spans="1:8" s="13" customFormat="1" ht="12.75">
      <c r="A15" s="135" t="s">
        <v>139</v>
      </c>
      <c r="B15" s="136"/>
      <c r="C15" s="136"/>
      <c r="D15" s="136"/>
      <c r="E15" s="136"/>
      <c r="F15" s="136"/>
      <c r="G15" s="137"/>
      <c r="H15" s="16">
        <f>H12</f>
        <v>24201250</v>
      </c>
    </row>
    <row r="16" spans="1:8" s="13" customFormat="1" ht="13.5" customHeight="1">
      <c r="A16" s="132" t="s">
        <v>201</v>
      </c>
      <c r="B16" s="132"/>
      <c r="C16" s="132"/>
      <c r="D16" s="132"/>
      <c r="E16" s="132"/>
      <c r="F16" s="132"/>
      <c r="G16" s="132"/>
      <c r="H16" s="132"/>
    </row>
    <row r="17" spans="1:8" s="13" customFormat="1" ht="13.5" customHeight="1">
      <c r="A17" s="90" t="s">
        <v>8</v>
      </c>
      <c r="B17" s="89" t="s">
        <v>92</v>
      </c>
      <c r="C17" s="90" t="s">
        <v>184</v>
      </c>
      <c r="D17" s="89" t="s">
        <v>92</v>
      </c>
      <c r="E17" s="8" t="s">
        <v>132</v>
      </c>
      <c r="F17" s="43" t="s">
        <v>40</v>
      </c>
      <c r="G17" s="8">
        <v>13</v>
      </c>
      <c r="H17" s="168">
        <v>5631250</v>
      </c>
    </row>
    <row r="18" spans="1:8" s="13" customFormat="1" ht="13.5" customHeight="1">
      <c r="A18" s="102"/>
      <c r="B18" s="166"/>
      <c r="C18" s="102"/>
      <c r="D18" s="166"/>
      <c r="E18" s="8" t="s">
        <v>132</v>
      </c>
      <c r="F18" s="43" t="s">
        <v>93</v>
      </c>
      <c r="G18" s="8">
        <v>300</v>
      </c>
      <c r="H18" s="169"/>
    </row>
    <row r="19" spans="1:8" s="13" customFormat="1" ht="26.25" customHeight="1">
      <c r="A19" s="91"/>
      <c r="B19" s="167"/>
      <c r="C19" s="91"/>
      <c r="D19" s="167"/>
      <c r="E19" s="8" t="s">
        <v>132</v>
      </c>
      <c r="F19" s="43" t="s">
        <v>103</v>
      </c>
      <c r="G19" s="8">
        <v>2</v>
      </c>
      <c r="H19" s="170"/>
    </row>
    <row r="20" spans="1:8" s="13" customFormat="1" ht="12.75">
      <c r="A20" s="135" t="s">
        <v>204</v>
      </c>
      <c r="B20" s="136"/>
      <c r="C20" s="136"/>
      <c r="D20" s="136"/>
      <c r="E20" s="136"/>
      <c r="F20" s="136"/>
      <c r="G20" s="137"/>
      <c r="H20" s="16">
        <f>H17</f>
        <v>5631250</v>
      </c>
    </row>
    <row r="21" spans="1:8" s="13" customFormat="1" ht="12.75">
      <c r="A21" s="132" t="s">
        <v>205</v>
      </c>
      <c r="B21" s="132"/>
      <c r="C21" s="132"/>
      <c r="D21" s="132"/>
      <c r="E21" s="132"/>
      <c r="F21" s="132"/>
      <c r="G21" s="132"/>
      <c r="H21" s="132"/>
    </row>
    <row r="22" spans="1:8" s="13" customFormat="1" ht="89.25">
      <c r="A22" s="8" t="s">
        <v>8</v>
      </c>
      <c r="B22" s="3" t="s">
        <v>94</v>
      </c>
      <c r="C22" s="8" t="s">
        <v>10</v>
      </c>
      <c r="D22" s="11" t="s">
        <v>94</v>
      </c>
      <c r="E22" s="8" t="s">
        <v>136</v>
      </c>
      <c r="F22" s="3" t="s">
        <v>111</v>
      </c>
      <c r="G22" s="8">
        <v>4750</v>
      </c>
      <c r="H22" s="77">
        <v>4424200</v>
      </c>
    </row>
    <row r="23" spans="1:8" s="13" customFormat="1" ht="13.5" customHeight="1">
      <c r="A23" s="52" t="s">
        <v>150</v>
      </c>
      <c r="B23" s="8"/>
      <c r="C23" s="8"/>
      <c r="D23" s="8"/>
      <c r="E23" s="8"/>
      <c r="F23" s="8"/>
      <c r="G23" s="8"/>
      <c r="H23" s="16">
        <f>H22</f>
        <v>4424200</v>
      </c>
    </row>
    <row r="24" spans="1:8" s="13" customFormat="1" ht="16.5" customHeight="1">
      <c r="A24" s="132" t="s">
        <v>151</v>
      </c>
      <c r="B24" s="132"/>
      <c r="C24" s="132"/>
      <c r="D24" s="132"/>
      <c r="E24" s="132"/>
      <c r="F24" s="132"/>
      <c r="G24" s="132"/>
      <c r="H24" s="132"/>
    </row>
    <row r="25" spans="1:8" s="13" customFormat="1" ht="12.75">
      <c r="A25" s="135" t="s">
        <v>157</v>
      </c>
      <c r="B25" s="136"/>
      <c r="C25" s="136"/>
      <c r="D25" s="136"/>
      <c r="E25" s="136"/>
      <c r="F25" s="136"/>
      <c r="G25" s="137"/>
      <c r="H25" s="16">
        <v>0</v>
      </c>
    </row>
    <row r="26" spans="1:8" s="13" customFormat="1" ht="12.75">
      <c r="A26" s="143" t="s">
        <v>158</v>
      </c>
      <c r="B26" s="144"/>
      <c r="C26" s="144"/>
      <c r="D26" s="144"/>
      <c r="E26" s="144"/>
      <c r="F26" s="144"/>
      <c r="G26" s="145"/>
      <c r="H26" s="27">
        <f>H15+H23+H20+H25</f>
        <v>34256700</v>
      </c>
    </row>
    <row r="27" spans="1:8" s="13" customFormat="1" ht="12.75">
      <c r="A27" s="188" t="s">
        <v>159</v>
      </c>
      <c r="B27" s="189"/>
      <c r="C27" s="189"/>
      <c r="D27" s="189"/>
      <c r="E27" s="189"/>
      <c r="F27" s="189"/>
      <c r="G27" s="189"/>
      <c r="H27" s="189"/>
    </row>
    <row r="28" spans="1:8" s="13" customFormat="1" ht="63.75">
      <c r="A28" s="68" t="s">
        <v>8</v>
      </c>
      <c r="B28" s="68" t="s">
        <v>41</v>
      </c>
      <c r="C28" s="68" t="s">
        <v>42</v>
      </c>
      <c r="D28" s="43" t="s">
        <v>43</v>
      </c>
      <c r="E28" s="68" t="s">
        <v>134</v>
      </c>
      <c r="F28" s="67"/>
      <c r="G28" s="67"/>
      <c r="H28" s="75">
        <v>390000</v>
      </c>
    </row>
    <row r="29" spans="1:8" s="13" customFormat="1" ht="77.25" customHeight="1">
      <c r="A29" s="68" t="s">
        <v>65</v>
      </c>
      <c r="B29" s="76" t="s">
        <v>95</v>
      </c>
      <c r="C29" s="68" t="s">
        <v>42</v>
      </c>
      <c r="D29" s="43" t="s">
        <v>96</v>
      </c>
      <c r="E29" s="68" t="s">
        <v>134</v>
      </c>
      <c r="F29" s="78" t="s">
        <v>97</v>
      </c>
      <c r="G29" s="68">
        <v>150</v>
      </c>
      <c r="H29" s="75">
        <v>604800</v>
      </c>
    </row>
    <row r="30" spans="1:8" s="13" customFormat="1" ht="12.75">
      <c r="A30" s="143" t="s">
        <v>166</v>
      </c>
      <c r="B30" s="144"/>
      <c r="C30" s="144"/>
      <c r="D30" s="144"/>
      <c r="E30" s="144"/>
      <c r="F30" s="144"/>
      <c r="G30" s="145"/>
      <c r="H30" s="27">
        <f>H29+H28</f>
        <v>994800</v>
      </c>
    </row>
    <row r="31" spans="1:8" s="13" customFormat="1" ht="15" customHeight="1">
      <c r="A31" s="190" t="s">
        <v>167</v>
      </c>
      <c r="B31" s="191"/>
      <c r="C31" s="191"/>
      <c r="D31" s="191"/>
      <c r="E31" s="191"/>
      <c r="F31" s="191"/>
      <c r="G31" s="191"/>
      <c r="H31" s="191"/>
    </row>
    <row r="32" spans="1:8" s="13" customFormat="1" ht="12.75">
      <c r="A32" s="135" t="s">
        <v>168</v>
      </c>
      <c r="B32" s="136"/>
      <c r="C32" s="136"/>
      <c r="D32" s="136"/>
      <c r="E32" s="136"/>
      <c r="F32" s="136"/>
      <c r="G32" s="136"/>
      <c r="H32" s="136"/>
    </row>
    <row r="33" spans="1:8" s="13" customFormat="1" ht="93" customHeight="1">
      <c r="A33" s="8">
        <v>1</v>
      </c>
      <c r="B33" s="3" t="s">
        <v>169</v>
      </c>
      <c r="C33" s="8" t="s">
        <v>210</v>
      </c>
      <c r="D33" s="43" t="s">
        <v>211</v>
      </c>
      <c r="E33" s="8" t="s">
        <v>133</v>
      </c>
      <c r="F33" s="11" t="s">
        <v>44</v>
      </c>
      <c r="G33" s="8">
        <v>4</v>
      </c>
      <c r="H33" s="40">
        <v>1832596</v>
      </c>
    </row>
    <row r="34" spans="1:8" s="13" customFormat="1" ht="21" customHeight="1">
      <c r="A34" s="135" t="s">
        <v>180</v>
      </c>
      <c r="B34" s="136"/>
      <c r="C34" s="136"/>
      <c r="D34" s="136"/>
      <c r="E34" s="136"/>
      <c r="F34" s="136"/>
      <c r="G34" s="137"/>
      <c r="H34" s="16">
        <f>SUM(H33:H33)</f>
        <v>1832596</v>
      </c>
    </row>
    <row r="35" spans="1:8" s="13" customFormat="1" ht="24" customHeight="1">
      <c r="A35" s="109" t="s">
        <v>181</v>
      </c>
      <c r="B35" s="110"/>
      <c r="C35" s="110"/>
      <c r="D35" s="110"/>
      <c r="E35" s="110"/>
      <c r="F35" s="110"/>
      <c r="G35" s="111"/>
      <c r="H35" s="27">
        <f>SUM(H34)</f>
        <v>1832596</v>
      </c>
    </row>
    <row r="36" spans="1:8" s="13" customFormat="1" ht="20.25" customHeight="1">
      <c r="A36" s="109" t="s">
        <v>182</v>
      </c>
      <c r="B36" s="110"/>
      <c r="C36" s="110"/>
      <c r="D36" s="110"/>
      <c r="E36" s="110"/>
      <c r="F36" s="110"/>
      <c r="G36" s="111"/>
      <c r="H36" s="27">
        <f>H26+H30+H35</f>
        <v>37084096</v>
      </c>
    </row>
    <row r="37" spans="1:8" s="13" customFormat="1" ht="20.25" customHeight="1">
      <c r="A37" s="42"/>
      <c r="B37" s="42"/>
      <c r="E37" s="42"/>
      <c r="H37" s="73"/>
    </row>
    <row r="38" spans="2:8" s="13" customFormat="1" ht="24" customHeight="1">
      <c r="B38" s="192" t="s">
        <v>100</v>
      </c>
      <c r="C38" s="123"/>
      <c r="D38" s="195" t="s">
        <v>102</v>
      </c>
      <c r="E38" s="35"/>
      <c r="F38" s="197" t="s">
        <v>101</v>
      </c>
      <c r="G38" s="198"/>
      <c r="H38" s="201" t="s">
        <v>102</v>
      </c>
    </row>
    <row r="39" spans="2:8" s="13" customFormat="1" ht="21.75" customHeight="1">
      <c r="B39" s="193"/>
      <c r="C39" s="194"/>
      <c r="D39" s="196"/>
      <c r="E39" s="35"/>
      <c r="F39" s="199"/>
      <c r="G39" s="200"/>
      <c r="H39" s="202"/>
    </row>
    <row r="40" spans="2:8" s="13" customFormat="1" ht="23.25" customHeight="1">
      <c r="B40" s="96" t="s">
        <v>103</v>
      </c>
      <c r="C40" s="97"/>
      <c r="D40" s="6">
        <f>G12</f>
        <v>30</v>
      </c>
      <c r="E40" s="35"/>
      <c r="F40" s="107" t="s">
        <v>104</v>
      </c>
      <c r="G40" s="99"/>
      <c r="H40" s="69">
        <f>H12+H20</f>
        <v>29832500</v>
      </c>
    </row>
    <row r="41" spans="2:8" s="13" customFormat="1" ht="25.5" customHeight="1">
      <c r="B41" s="96" t="s">
        <v>105</v>
      </c>
      <c r="C41" s="97"/>
      <c r="D41" s="6">
        <f>G14+G17</f>
        <v>18</v>
      </c>
      <c r="E41" s="35"/>
      <c r="F41" s="107" t="s">
        <v>106</v>
      </c>
      <c r="G41" s="99"/>
      <c r="H41" s="69">
        <f>H22</f>
        <v>4424200</v>
      </c>
    </row>
    <row r="42" spans="2:8" s="13" customFormat="1" ht="23.25" customHeight="1">
      <c r="B42" s="96" t="s">
        <v>107</v>
      </c>
      <c r="C42" s="97"/>
      <c r="D42" s="6">
        <f>G13</f>
        <v>5</v>
      </c>
      <c r="E42" s="35"/>
      <c r="F42" s="107" t="s">
        <v>108</v>
      </c>
      <c r="G42" s="99"/>
      <c r="H42" s="69">
        <v>0</v>
      </c>
    </row>
    <row r="43" spans="2:8" s="13" customFormat="1" ht="30.75" customHeight="1">
      <c r="B43" s="96" t="s">
        <v>109</v>
      </c>
      <c r="C43" s="97"/>
      <c r="D43" s="6">
        <v>0</v>
      </c>
      <c r="E43" s="35"/>
      <c r="F43" s="107" t="s">
        <v>110</v>
      </c>
      <c r="G43" s="99"/>
      <c r="H43" s="69">
        <f>H30</f>
        <v>994800</v>
      </c>
    </row>
    <row r="44" spans="2:8" s="13" customFormat="1" ht="24.75" customHeight="1">
      <c r="B44" s="96" t="s">
        <v>111</v>
      </c>
      <c r="C44" s="97"/>
      <c r="D44" s="6">
        <v>0</v>
      </c>
      <c r="E44" s="35"/>
      <c r="F44" s="107" t="s">
        <v>112</v>
      </c>
      <c r="G44" s="99"/>
      <c r="H44" s="69">
        <f>H34</f>
        <v>1832596</v>
      </c>
    </row>
    <row r="45" spans="2:8" s="13" customFormat="1" ht="28.5" customHeight="1">
      <c r="B45" s="96" t="s">
        <v>113</v>
      </c>
      <c r="C45" s="97"/>
      <c r="D45" s="6">
        <v>4750</v>
      </c>
      <c r="E45" s="35"/>
      <c r="F45" s="107" t="s">
        <v>114</v>
      </c>
      <c r="G45" s="99"/>
      <c r="H45" s="70">
        <f>SUM(H40:H44)</f>
        <v>37084096</v>
      </c>
    </row>
    <row r="46" spans="2:8" s="13" customFormat="1" ht="17.25" customHeight="1">
      <c r="B46" s="96" t="s">
        <v>115</v>
      </c>
      <c r="C46" s="97"/>
      <c r="D46" s="6">
        <v>0</v>
      </c>
      <c r="E46" s="35"/>
      <c r="G46" s="35"/>
      <c r="H46" s="37"/>
    </row>
    <row r="47" spans="2:8" s="13" customFormat="1" ht="20.25" customHeight="1">
      <c r="B47" s="96" t="s">
        <v>116</v>
      </c>
      <c r="C47" s="97"/>
      <c r="D47" s="6">
        <f>G33</f>
        <v>4</v>
      </c>
      <c r="E47" s="35"/>
      <c r="F47" s="98"/>
      <c r="G47" s="126"/>
      <c r="H47" s="23"/>
    </row>
    <row r="48" spans="2:8" s="13" customFormat="1" ht="17.25" customHeight="1">
      <c r="B48" s="96" t="s">
        <v>117</v>
      </c>
      <c r="C48" s="97"/>
      <c r="D48" s="6">
        <v>1</v>
      </c>
      <c r="E48" s="35"/>
      <c r="F48" s="98"/>
      <c r="G48" s="126"/>
      <c r="H48" s="23"/>
    </row>
    <row r="49" spans="2:8" s="13" customFormat="1" ht="20.25" customHeight="1">
      <c r="B49" s="96" t="s">
        <v>118</v>
      </c>
      <c r="C49" s="97"/>
      <c r="D49" s="6"/>
      <c r="E49" s="35"/>
      <c r="F49" s="98"/>
      <c r="G49" s="98"/>
      <c r="H49" s="30"/>
    </row>
    <row r="50" spans="2:8" s="13" customFormat="1" ht="18" customHeight="1">
      <c r="B50" s="96" t="s">
        <v>119</v>
      </c>
      <c r="C50" s="97"/>
      <c r="D50" s="6"/>
      <c r="E50" s="35"/>
      <c r="G50" s="35"/>
      <c r="H50" s="37"/>
    </row>
    <row r="51" spans="2:8" s="13" customFormat="1" ht="18" customHeight="1">
      <c r="B51" s="92" t="s">
        <v>120</v>
      </c>
      <c r="C51" s="93"/>
      <c r="D51" s="26"/>
      <c r="E51" s="35"/>
      <c r="G51" s="35"/>
      <c r="H51" s="37"/>
    </row>
    <row r="52" spans="2:8" s="13" customFormat="1" ht="41.25" customHeight="1">
      <c r="B52" s="122" t="s">
        <v>98</v>
      </c>
      <c r="C52" s="203"/>
      <c r="D52" s="26">
        <v>300</v>
      </c>
      <c r="E52" s="35"/>
      <c r="G52" s="35"/>
      <c r="H52" s="37"/>
    </row>
    <row r="53" spans="2:8" s="13" customFormat="1" ht="23.25" customHeight="1">
      <c r="B53" s="122" t="s">
        <v>97</v>
      </c>
      <c r="C53" s="203"/>
      <c r="D53" s="26">
        <v>150</v>
      </c>
      <c r="E53" s="35"/>
      <c r="G53" s="35"/>
      <c r="H53" s="37"/>
    </row>
    <row r="54" spans="1:8" s="13" customFormat="1" ht="12.75">
      <c r="A54" s="42"/>
      <c r="B54" s="42"/>
      <c r="E54" s="42"/>
      <c r="H54" s="42"/>
    </row>
    <row r="55" spans="2:8" s="21" customFormat="1" ht="56.25" customHeight="1">
      <c r="B55" s="204"/>
      <c r="C55" s="205"/>
      <c r="D55" s="25"/>
      <c r="E55" s="24"/>
      <c r="G55" s="24"/>
      <c r="H55" s="22"/>
    </row>
    <row r="56" spans="1:8" s="21" customFormat="1" ht="12.75">
      <c r="A56" s="57"/>
      <c r="B56" s="57"/>
      <c r="E56" s="57"/>
      <c r="H56" s="57"/>
    </row>
  </sheetData>
  <mergeCells count="60">
    <mergeCell ref="H7:H8"/>
    <mergeCell ref="B52:C52"/>
    <mergeCell ref="B46:C46"/>
    <mergeCell ref="B47:C47"/>
    <mergeCell ref="F47:G47"/>
    <mergeCell ref="B48:C48"/>
    <mergeCell ref="F48:G48"/>
    <mergeCell ref="B44:C44"/>
    <mergeCell ref="B53:C53"/>
    <mergeCell ref="B55:C55"/>
    <mergeCell ref="B49:C49"/>
    <mergeCell ref="F49:G49"/>
    <mergeCell ref="B50:C50"/>
    <mergeCell ref="B51:C51"/>
    <mergeCell ref="F44:G44"/>
    <mergeCell ref="B45:C45"/>
    <mergeCell ref="F45:G45"/>
    <mergeCell ref="B42:C42"/>
    <mergeCell ref="F42:G42"/>
    <mergeCell ref="B43:C43"/>
    <mergeCell ref="F43:G43"/>
    <mergeCell ref="B40:C40"/>
    <mergeCell ref="F40:G40"/>
    <mergeCell ref="B41:C41"/>
    <mergeCell ref="F41:G41"/>
    <mergeCell ref="B38:C39"/>
    <mergeCell ref="D38:D39"/>
    <mergeCell ref="F38:G39"/>
    <mergeCell ref="H38:H39"/>
    <mergeCell ref="A32:H32"/>
    <mergeCell ref="A34:G34"/>
    <mergeCell ref="A35:G35"/>
    <mergeCell ref="A36:G36"/>
    <mergeCell ref="A26:G26"/>
    <mergeCell ref="A27:H27"/>
    <mergeCell ref="A30:G30"/>
    <mergeCell ref="A31:H31"/>
    <mergeCell ref="A20:G20"/>
    <mergeCell ref="A21:H21"/>
    <mergeCell ref="A24:H24"/>
    <mergeCell ref="A25:G25"/>
    <mergeCell ref="A15:G15"/>
    <mergeCell ref="A16:H16"/>
    <mergeCell ref="A17:A19"/>
    <mergeCell ref="B17:B19"/>
    <mergeCell ref="C17:C19"/>
    <mergeCell ref="D17:D19"/>
    <mergeCell ref="H17:H19"/>
    <mergeCell ref="F7:G7"/>
    <mergeCell ref="A10:H10"/>
    <mergeCell ref="A11:H11"/>
    <mergeCell ref="A12:A14"/>
    <mergeCell ref="B12:B14"/>
    <mergeCell ref="C12:C14"/>
    <mergeCell ref="D12:D14"/>
    <mergeCell ref="E12:E14"/>
    <mergeCell ref="H12:H14"/>
    <mergeCell ref="A5:H5"/>
    <mergeCell ref="A6:H6"/>
    <mergeCell ref="A3:H3"/>
  </mergeCells>
  <printOptions horizontalCentered="1"/>
  <pageMargins left="0.75" right="0.75" top="1" bottom="1" header="0.5" footer="0.5"/>
  <pageSetup horizontalDpi="600" verticalDpi="600" orientation="landscape" paperSize="9" scale="99" r:id="rId1"/>
  <headerFooter alignWithMargins="0">
    <oddFooter>&amp;C&amp;P / &amp;N</oddFooter>
  </headerFooter>
  <rowBreaks count="2" manualBreakCount="2">
    <brk id="20" max="7" man="1"/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cristina.patrascoiu</dc:creator>
  <cp:keywords/>
  <dc:description/>
  <cp:lastModifiedBy>dimitrium</cp:lastModifiedBy>
  <cp:lastPrinted>2010-06-25T14:24:23Z</cp:lastPrinted>
  <dcterms:created xsi:type="dcterms:W3CDTF">2009-04-22T10:49:02Z</dcterms:created>
  <dcterms:modified xsi:type="dcterms:W3CDTF">2010-06-28T13:35:21Z</dcterms:modified>
  <cp:category/>
  <cp:version/>
  <cp:contentType/>
  <cp:contentStatus/>
</cp:coreProperties>
</file>